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avi\Desktop\"/>
    </mc:Choice>
  </mc:AlternateContent>
  <xr:revisionPtr revIDLastSave="0" documentId="8_{1D544645-10A4-47B6-A3D4-1E0656B54376}" xr6:coauthVersionLast="47" xr6:coauthVersionMax="47" xr10:uidLastSave="{00000000-0000-0000-0000-000000000000}"/>
  <workbookProtection workbookAlgorithmName="SHA-512" workbookHashValue="i+mltxqhxRs9aMCY2UtJJSZoirm063Da/0D9916axubwYYyVDQTEN5b8y+9iiqd6sPDZzz3BM5DLXHPofh1G0A==" workbookSaltValue="afHlBg5e7F202JavsPW6QA==" workbookSpinCount="100000" lockStructure="1"/>
  <bookViews>
    <workbookView showHorizontalScroll="0" showVerticalScroll="0" showSheetTabs="0" xWindow="-120" yWindow="-120" windowWidth="29040" windowHeight="15840" tabRatio="812" xr2:uid="{00000000-000D-0000-FFFF-FFFF00000000}"/>
  </bookViews>
  <sheets>
    <sheet name="INICIO" sheetId="13" r:id="rId1"/>
    <sheet name="Impreso" sheetId="1" state="hidden" r:id="rId2"/>
    <sheet name="A3" sheetId="12" state="hidden" r:id="rId3"/>
    <sheet name="A4" sheetId="11" state="hidden" r:id="rId4"/>
  </sheets>
  <definedNames>
    <definedName name="_xlnm._FilterDatabase" localSheetId="2" hidden="1">'A3'!$A$2:$AK$110</definedName>
    <definedName name="_xlnm._FilterDatabase" localSheetId="1" hidden="1">Impreso!$B$7:$T$98</definedName>
    <definedName name="_xlnm.Print_Area" localSheetId="2">'A3'!$A$1:$J$110</definedName>
    <definedName name="_xlnm.Print_Area" localSheetId="1">Impreso!$A$1:$T$99</definedName>
    <definedName name="_xlnm.Print_Area" localSheetId="0">INICIO!$A$1:$L$26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3" l="1"/>
  <c r="S31" i="1" s="1"/>
  <c r="T31" i="1" s="1"/>
  <c r="I19" i="13"/>
  <c r="I20" i="13"/>
  <c r="I21" i="13"/>
  <c r="I22" i="13"/>
  <c r="I11" i="13"/>
  <c r="I12" i="13"/>
  <c r="L142" i="1" s="1"/>
  <c r="L141" i="1" s="1"/>
  <c r="L140" i="1" s="1"/>
  <c r="L139" i="1" s="1"/>
  <c r="M12" i="13" s="1"/>
  <c r="I13" i="13"/>
  <c r="I14" i="13"/>
  <c r="I15" i="13"/>
  <c r="L90" i="12"/>
  <c r="K47" i="12"/>
  <c r="K64" i="12"/>
  <c r="J112" i="12"/>
  <c r="Q90" i="12"/>
  <c r="J115" i="12"/>
  <c r="J116" i="12"/>
  <c r="J118" i="12"/>
  <c r="T35" i="1"/>
  <c r="L16" i="12"/>
  <c r="N16" i="12"/>
  <c r="P90" i="12"/>
  <c r="O90" i="12"/>
  <c r="N90" i="12"/>
  <c r="M90" i="12"/>
  <c r="E148" i="1"/>
  <c r="M19" i="13" s="1"/>
  <c r="E154" i="1"/>
  <c r="M22" i="13"/>
  <c r="R142" i="1"/>
  <c r="R141" i="1"/>
  <c r="R140" i="1"/>
  <c r="R139" i="1"/>
  <c r="M14" i="13"/>
  <c r="X13" i="12"/>
  <c r="X15" i="12"/>
  <c r="X18" i="12"/>
  <c r="X22" i="12"/>
  <c r="H47" i="12"/>
  <c r="X50" i="12"/>
  <c r="X52" i="12"/>
  <c r="H64" i="12"/>
  <c r="X78" i="12"/>
  <c r="X86" i="12"/>
  <c r="X91" i="12"/>
  <c r="X92" i="12"/>
  <c r="X93" i="12"/>
  <c r="X95" i="12"/>
  <c r="X101" i="12"/>
  <c r="X102" i="12"/>
  <c r="X104" i="12"/>
  <c r="X105" i="12"/>
  <c r="X107" i="12"/>
  <c r="I75" i="11"/>
  <c r="I74" i="11"/>
  <c r="I60" i="11"/>
  <c r="I56" i="11"/>
  <c r="I54" i="11"/>
  <c r="I52" i="11"/>
  <c r="K36" i="12"/>
  <c r="K37" i="12"/>
  <c r="K38" i="12"/>
  <c r="J114" i="12"/>
  <c r="I32" i="11"/>
  <c r="I33" i="11"/>
  <c r="I28" i="11"/>
  <c r="I27" i="11"/>
  <c r="I20" i="11"/>
  <c r="I7" i="11"/>
  <c r="I3" i="11"/>
  <c r="I19" i="11"/>
  <c r="I18" i="11"/>
  <c r="I15" i="11"/>
  <c r="I9" i="11"/>
  <c r="H2" i="11"/>
  <c r="I2" i="11"/>
  <c r="I85" i="11"/>
  <c r="H85" i="11"/>
  <c r="G85" i="11"/>
  <c r="F85" i="11"/>
  <c r="E85" i="11"/>
  <c r="I84" i="11"/>
  <c r="I88" i="11"/>
  <c r="H84" i="11"/>
  <c r="H88" i="11"/>
  <c r="G84" i="11"/>
  <c r="G88" i="11"/>
  <c r="F84" i="11"/>
  <c r="F88" i="11"/>
  <c r="E84" i="11"/>
  <c r="E88" i="11"/>
  <c r="H16" i="11"/>
  <c r="I16" i="11"/>
  <c r="L91" i="12"/>
  <c r="M91" i="12"/>
  <c r="N91" i="12"/>
  <c r="O91" i="12"/>
  <c r="P91" i="12"/>
  <c r="Q91" i="12"/>
  <c r="R91" i="12"/>
  <c r="S91" i="12"/>
  <c r="T91" i="12"/>
  <c r="U91" i="12"/>
  <c r="V91" i="12"/>
  <c r="W91" i="12"/>
  <c r="L92" i="12"/>
  <c r="M92" i="12"/>
  <c r="N92" i="12"/>
  <c r="O92" i="12"/>
  <c r="P92" i="12"/>
  <c r="Q92" i="12"/>
  <c r="R92" i="12"/>
  <c r="S92" i="12"/>
  <c r="T92" i="12"/>
  <c r="U92" i="12"/>
  <c r="V92" i="12"/>
  <c r="W92" i="12"/>
  <c r="L93" i="12"/>
  <c r="M93" i="12"/>
  <c r="N93" i="12"/>
  <c r="O93" i="12"/>
  <c r="P93" i="12"/>
  <c r="Q93" i="12"/>
  <c r="R93" i="12"/>
  <c r="S93" i="12"/>
  <c r="T93" i="12"/>
  <c r="U93" i="12"/>
  <c r="V93" i="12"/>
  <c r="W93" i="12"/>
  <c r="L95" i="12"/>
  <c r="M95" i="12"/>
  <c r="N95" i="12"/>
  <c r="O95" i="12"/>
  <c r="P95" i="12"/>
  <c r="Q95" i="12"/>
  <c r="R95" i="12"/>
  <c r="S95" i="12"/>
  <c r="T95" i="12"/>
  <c r="U95" i="12"/>
  <c r="V95" i="12"/>
  <c r="W95" i="12"/>
  <c r="L101" i="12"/>
  <c r="M101" i="12"/>
  <c r="N101" i="12"/>
  <c r="O101" i="12"/>
  <c r="P101" i="12"/>
  <c r="Q101" i="12"/>
  <c r="R101" i="12"/>
  <c r="S101" i="12"/>
  <c r="T101" i="12"/>
  <c r="U101" i="12"/>
  <c r="V101" i="12"/>
  <c r="W101" i="12"/>
  <c r="L102" i="12"/>
  <c r="M102" i="12"/>
  <c r="N102" i="12"/>
  <c r="O102" i="12"/>
  <c r="P102" i="12"/>
  <c r="Q102" i="12"/>
  <c r="R102" i="12"/>
  <c r="S102" i="12"/>
  <c r="T102" i="12"/>
  <c r="U102" i="12"/>
  <c r="V102" i="12"/>
  <c r="W102" i="12"/>
  <c r="L104" i="12"/>
  <c r="M104" i="12"/>
  <c r="N104" i="12"/>
  <c r="O104" i="12"/>
  <c r="P104" i="12"/>
  <c r="Q104" i="12"/>
  <c r="R104" i="12"/>
  <c r="S104" i="12"/>
  <c r="T104" i="12"/>
  <c r="U104" i="12"/>
  <c r="V104" i="12"/>
  <c r="W104" i="12"/>
  <c r="L105" i="12"/>
  <c r="M105" i="12"/>
  <c r="N105" i="12"/>
  <c r="O105" i="12"/>
  <c r="P105" i="12"/>
  <c r="Q105" i="12"/>
  <c r="R105" i="12"/>
  <c r="S105" i="12"/>
  <c r="T105" i="12"/>
  <c r="U105" i="12"/>
  <c r="V105" i="12"/>
  <c r="W105" i="12"/>
  <c r="L107" i="12"/>
  <c r="M107" i="12"/>
  <c r="N107" i="12"/>
  <c r="O107" i="12"/>
  <c r="P107" i="12"/>
  <c r="Q107" i="12"/>
  <c r="R107" i="12"/>
  <c r="S107" i="12"/>
  <c r="T107" i="12"/>
  <c r="U107" i="12"/>
  <c r="V107" i="12"/>
  <c r="W107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S64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L86" i="12"/>
  <c r="M86" i="12"/>
  <c r="N86" i="12"/>
  <c r="O86" i="12"/>
  <c r="P86" i="12"/>
  <c r="Q86" i="12"/>
  <c r="R86" i="12"/>
  <c r="S86" i="12"/>
  <c r="T86" i="12"/>
  <c r="U86" i="12"/>
  <c r="V86" i="12"/>
  <c r="W86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J113" i="12"/>
  <c r="J11" i="13"/>
  <c r="J24" i="13"/>
  <c r="E152" i="1"/>
  <c r="M21" i="13"/>
  <c r="E150" i="1"/>
  <c r="G117" i="12"/>
  <c r="J117" i="12"/>
  <c r="S87" i="1"/>
  <c r="H36" i="12"/>
  <c r="X36" i="12"/>
  <c r="H37" i="12"/>
  <c r="H38" i="12"/>
  <c r="I66" i="11"/>
  <c r="I5" i="11"/>
  <c r="I6" i="11"/>
  <c r="L88" i="12"/>
  <c r="M88" i="12"/>
  <c r="N88" i="12"/>
  <c r="O88" i="12"/>
  <c r="P88" i="12"/>
  <c r="M87" i="12"/>
  <c r="N87" i="12"/>
  <c r="O87" i="12"/>
  <c r="P87" i="12"/>
  <c r="L87" i="12"/>
  <c r="M20" i="13"/>
  <c r="I77" i="11"/>
  <c r="I76" i="11"/>
  <c r="I21" i="11"/>
  <c r="I22" i="11"/>
  <c r="I31" i="11"/>
  <c r="F38" i="13"/>
  <c r="I24" i="11"/>
  <c r="I26" i="11"/>
  <c r="I30" i="11"/>
  <c r="I42" i="11"/>
  <c r="I49" i="11"/>
  <c r="I70" i="11"/>
  <c r="I71" i="11"/>
  <c r="I72" i="11"/>
  <c r="M21" i="1"/>
  <c r="M107" i="1"/>
  <c r="E36" i="13"/>
  <c r="E35" i="13"/>
  <c r="J12" i="13"/>
  <c r="J13" i="13"/>
  <c r="J14" i="13"/>
  <c r="J15" i="13"/>
  <c r="J18" i="13"/>
  <c r="J19" i="13"/>
  <c r="J20" i="13"/>
  <c r="J21" i="13"/>
  <c r="J22" i="13"/>
  <c r="T16" i="12"/>
  <c r="P16" i="12"/>
  <c r="U16" i="12"/>
  <c r="Q16" i="12"/>
  <c r="M16" i="12"/>
  <c r="W16" i="12"/>
  <c r="S16" i="12"/>
  <c r="O16" i="12"/>
  <c r="J16" i="12"/>
  <c r="X16" i="12"/>
  <c r="V16" i="12"/>
  <c r="R16" i="12"/>
  <c r="O47" i="12"/>
  <c r="T64" i="12"/>
  <c r="L47" i="12"/>
  <c r="X47" i="12"/>
  <c r="U47" i="12"/>
  <c r="P47" i="12"/>
  <c r="V47" i="12"/>
  <c r="Q36" i="12"/>
  <c r="U36" i="12"/>
  <c r="M36" i="12"/>
  <c r="Q142" i="1"/>
  <c r="Q141" i="1"/>
  <c r="Q140" i="1"/>
  <c r="Q139" i="1"/>
  <c r="M13" i="13"/>
  <c r="U142" i="1"/>
  <c r="U141" i="1"/>
  <c r="U140" i="1"/>
  <c r="U139" i="1"/>
  <c r="M15" i="13"/>
  <c r="L38" i="12"/>
  <c r="P38" i="12"/>
  <c r="J38" i="12"/>
  <c r="T38" i="12"/>
  <c r="X38" i="12"/>
  <c r="O38" i="12"/>
  <c r="S38" i="12"/>
  <c r="W38" i="12"/>
  <c r="N38" i="12"/>
  <c r="R38" i="12"/>
  <c r="V38" i="12"/>
  <c r="M38" i="12"/>
  <c r="Q38" i="12"/>
  <c r="U38" i="12"/>
  <c r="V36" i="12"/>
  <c r="R36" i="12"/>
  <c r="N36" i="12"/>
  <c r="W36" i="12"/>
  <c r="S36" i="12"/>
  <c r="O36" i="12"/>
  <c r="T36" i="12"/>
  <c r="P36" i="12"/>
  <c r="L36" i="12"/>
  <c r="X37" i="12"/>
  <c r="U37" i="12"/>
  <c r="V37" i="12"/>
  <c r="O37" i="12"/>
  <c r="T37" i="12"/>
  <c r="M37" i="12"/>
  <c r="R37" i="12"/>
  <c r="P37" i="12"/>
  <c r="N64" i="12"/>
  <c r="L64" i="12"/>
  <c r="U64" i="12"/>
  <c r="X64" i="12"/>
  <c r="O64" i="12"/>
  <c r="Q64" i="12"/>
  <c r="V64" i="12"/>
  <c r="J36" i="12"/>
  <c r="R64" i="12"/>
  <c r="M64" i="12"/>
  <c r="Q37" i="12"/>
  <c r="L37" i="12"/>
  <c r="S37" i="12"/>
  <c r="W37" i="12"/>
  <c r="N37" i="12"/>
  <c r="P64" i="12"/>
  <c r="W64" i="12"/>
  <c r="N47" i="12"/>
  <c r="W47" i="12"/>
  <c r="S47" i="12"/>
  <c r="Q47" i="12"/>
  <c r="R47" i="12"/>
  <c r="T47" i="12"/>
  <c r="M47" i="12"/>
  <c r="J47" i="12"/>
  <c r="J64" i="12"/>
  <c r="J37" i="12"/>
  <c r="L40" i="1" l="1"/>
  <c r="G35" i="12" s="1"/>
  <c r="H35" i="12" s="1"/>
  <c r="S35" i="12" s="1"/>
  <c r="L10" i="1"/>
  <c r="G5" i="12" s="1"/>
  <c r="H5" i="12" s="1"/>
  <c r="L11" i="1"/>
  <c r="G6" i="12" s="1"/>
  <c r="Q9" i="13"/>
  <c r="L80" i="1"/>
  <c r="G80" i="12" s="1"/>
  <c r="K80" i="12" s="1"/>
  <c r="M80" i="1" s="1"/>
  <c r="L31" i="1"/>
  <c r="G26" i="12" s="1"/>
  <c r="L33" i="1"/>
  <c r="G28" i="12" s="1"/>
  <c r="K28" i="12" s="1"/>
  <c r="M33" i="1" s="1"/>
  <c r="L51" i="1"/>
  <c r="G50" i="12" s="1"/>
  <c r="K50" i="12" s="1"/>
  <c r="M51" i="1" s="1"/>
  <c r="L54" i="1"/>
  <c r="G53" i="12" s="1"/>
  <c r="H53" i="12" s="1"/>
  <c r="E142" i="1"/>
  <c r="E141" i="1" s="1"/>
  <c r="E140" i="1" s="1"/>
  <c r="L16" i="1"/>
  <c r="G11" i="12" s="1"/>
  <c r="H11" i="12" s="1"/>
  <c r="L17" i="1"/>
  <c r="G12" i="12" s="1"/>
  <c r="H12" i="12" s="1"/>
  <c r="L68" i="1"/>
  <c r="G68" i="12" s="1"/>
  <c r="K68" i="12" s="1"/>
  <c r="M68" i="1" s="1"/>
  <c r="L41" i="1"/>
  <c r="G39" i="12" s="1"/>
  <c r="K39" i="12" s="1"/>
  <c r="M41" i="1" s="1"/>
  <c r="L25" i="1"/>
  <c r="G20" i="12" s="1"/>
  <c r="H20" i="12" s="1"/>
  <c r="O10" i="13"/>
  <c r="L103" i="1"/>
  <c r="G103" i="12" s="1"/>
  <c r="H103" i="12" s="1"/>
  <c r="L99" i="1"/>
  <c r="G99" i="12" s="1"/>
  <c r="K99" i="12" s="1"/>
  <c r="M99" i="1" s="1"/>
  <c r="L90" i="1"/>
  <c r="G90" i="12" s="1"/>
  <c r="H90" i="12" s="1"/>
  <c r="K90" i="12" s="1"/>
  <c r="M90" i="1" s="1"/>
  <c r="L83" i="1"/>
  <c r="G83" i="12" s="1"/>
  <c r="H83" i="12" s="1"/>
  <c r="L71" i="1"/>
  <c r="G73" i="12" s="1"/>
  <c r="H73" i="12" s="1"/>
  <c r="W73" i="12" s="1"/>
  <c r="L42" i="1"/>
  <c r="G40" i="12" s="1"/>
  <c r="H40" i="12" s="1"/>
  <c r="Q40" i="12" s="1"/>
  <c r="L29" i="1"/>
  <c r="G24" i="12" s="1"/>
  <c r="K24" i="12" s="1"/>
  <c r="M29" i="1" s="1"/>
  <c r="L56" i="1"/>
  <c r="G55" i="12" s="1"/>
  <c r="K55" i="12" s="1"/>
  <c r="M56" i="1" s="1"/>
  <c r="L39" i="1"/>
  <c r="G34" i="12" s="1"/>
  <c r="H34" i="12" s="1"/>
  <c r="X34" i="12" s="1"/>
  <c r="L12" i="1"/>
  <c r="G7" i="12" s="1"/>
  <c r="K7" i="12" s="1"/>
  <c r="M12" i="1" s="1"/>
  <c r="L13" i="1"/>
  <c r="G8" i="12" s="1"/>
  <c r="H8" i="12" s="1"/>
  <c r="Q8" i="12" s="1"/>
  <c r="L61" i="1"/>
  <c r="G60" i="12" s="1"/>
  <c r="K60" i="12" s="1"/>
  <c r="M61" i="1" s="1"/>
  <c r="L37" i="1"/>
  <c r="G32" i="12" s="1"/>
  <c r="K32" i="12" s="1"/>
  <c r="M37" i="1" s="1"/>
  <c r="L14" i="1"/>
  <c r="G9" i="12" s="1"/>
  <c r="K9" i="12" s="1"/>
  <c r="M14" i="1" s="1"/>
  <c r="Q10" i="13"/>
  <c r="L21" i="1"/>
  <c r="G16" i="12" s="1"/>
  <c r="L98" i="1"/>
  <c r="G98" i="12" s="1"/>
  <c r="K98" i="12" s="1"/>
  <c r="M98" i="1" s="1"/>
  <c r="L89" i="1"/>
  <c r="G89" i="12" s="1"/>
  <c r="L82" i="1"/>
  <c r="G82" i="12" s="1"/>
  <c r="H82" i="12" s="1"/>
  <c r="L69" i="1"/>
  <c r="G69" i="12" s="1"/>
  <c r="K69" i="12" s="1"/>
  <c r="M69" i="1" s="1"/>
  <c r="L57" i="1"/>
  <c r="G56" i="12" s="1"/>
  <c r="K56" i="12" s="1"/>
  <c r="M57" i="1" s="1"/>
  <c r="L38" i="1"/>
  <c r="G33" i="12" s="1"/>
  <c r="H33" i="12" s="1"/>
  <c r="L15" i="1"/>
  <c r="G10" i="12" s="1"/>
  <c r="K10" i="12" s="1"/>
  <c r="M15" i="1" s="1"/>
  <c r="L109" i="1"/>
  <c r="G109" i="12" s="1"/>
  <c r="L102" i="1"/>
  <c r="G102" i="12" s="1"/>
  <c r="K102" i="12" s="1"/>
  <c r="M102" i="1" s="1"/>
  <c r="L94" i="1"/>
  <c r="G94" i="12" s="1"/>
  <c r="H94" i="12" s="1"/>
  <c r="L87" i="1"/>
  <c r="G87" i="12" s="1"/>
  <c r="H87" i="12" s="1"/>
  <c r="K87" i="12" s="1"/>
  <c r="M87" i="1" s="1"/>
  <c r="L81" i="1"/>
  <c r="G81" i="12" s="1"/>
  <c r="H81" i="12" s="1"/>
  <c r="X81" i="12" s="1"/>
  <c r="L67" i="1"/>
  <c r="G67" i="12" s="1"/>
  <c r="L48" i="1"/>
  <c r="G46" i="12" s="1"/>
  <c r="K46" i="12" s="1"/>
  <c r="M48" i="1" s="1"/>
  <c r="L34" i="1"/>
  <c r="G29" i="12" s="1"/>
  <c r="H29" i="12" s="1"/>
  <c r="L43" i="1"/>
  <c r="G41" i="12" s="1"/>
  <c r="K41" i="12" s="1"/>
  <c r="M43" i="1" s="1"/>
  <c r="L28" i="1"/>
  <c r="G23" i="12" s="1"/>
  <c r="K23" i="12" s="1"/>
  <c r="M28" i="1" s="1"/>
  <c r="L24" i="1"/>
  <c r="G19" i="12" s="1"/>
  <c r="K19" i="12" s="1"/>
  <c r="M24" i="1" s="1"/>
  <c r="L75" i="1"/>
  <c r="G75" i="12" s="1"/>
  <c r="K75" i="12" s="1"/>
  <c r="M75" i="1" s="1"/>
  <c r="L50" i="1"/>
  <c r="G48" i="12" s="1"/>
  <c r="H48" i="12" s="1"/>
  <c r="L30" i="1"/>
  <c r="G25" i="12" s="1"/>
  <c r="L9" i="1"/>
  <c r="G4" i="12" s="1"/>
  <c r="H4" i="12" s="1"/>
  <c r="L108" i="1"/>
  <c r="G108" i="12" s="1"/>
  <c r="K108" i="12" s="1"/>
  <c r="M108" i="1" s="1"/>
  <c r="L100" i="1"/>
  <c r="G100" i="12" s="1"/>
  <c r="K100" i="12" s="1"/>
  <c r="M100" i="1" s="1"/>
  <c r="L85" i="1"/>
  <c r="G85" i="12" s="1"/>
  <c r="K85" i="12" s="1"/>
  <c r="M85" i="1" s="1"/>
  <c r="L72" i="1"/>
  <c r="G74" i="12" s="1"/>
  <c r="K74" i="12" s="1"/>
  <c r="M72" i="1" s="1"/>
  <c r="L64" i="1"/>
  <c r="G63" i="12" s="1"/>
  <c r="L46" i="1"/>
  <c r="G44" i="12" s="1"/>
  <c r="K44" i="12" s="1"/>
  <c r="M46" i="1" s="1"/>
  <c r="L32" i="1"/>
  <c r="G27" i="12" s="1"/>
  <c r="K27" i="12" s="1"/>
  <c r="M32" i="1" s="1"/>
  <c r="S13" i="1"/>
  <c r="S47" i="1"/>
  <c r="T47" i="1" s="1"/>
  <c r="S24" i="1"/>
  <c r="G19" i="11" s="1"/>
  <c r="S40" i="1"/>
  <c r="G60" i="11" s="1"/>
  <c r="H60" i="11" s="1"/>
  <c r="S14" i="1"/>
  <c r="T14" i="1" s="1"/>
  <c r="S50" i="1"/>
  <c r="T50" i="1" s="1"/>
  <c r="S25" i="1"/>
  <c r="S27" i="1"/>
  <c r="T27" i="1" s="1"/>
  <c r="S51" i="1"/>
  <c r="T51" i="1" s="1"/>
  <c r="S26" i="1"/>
  <c r="S43" i="1"/>
  <c r="T43" i="1" s="1"/>
  <c r="S19" i="1"/>
  <c r="T19" i="1" s="1"/>
  <c r="G13" i="11" s="1"/>
  <c r="S52" i="1"/>
  <c r="S41" i="1"/>
  <c r="T41" i="1" s="1"/>
  <c r="S18" i="1"/>
  <c r="F12" i="11" s="1"/>
  <c r="H12" i="11" s="1"/>
  <c r="I12" i="11" s="1"/>
  <c r="S29" i="1"/>
  <c r="T29" i="1" s="1"/>
  <c r="S16" i="1"/>
  <c r="F10" i="11" s="1"/>
  <c r="H10" i="11" s="1"/>
  <c r="I10" i="11" s="1"/>
  <c r="S30" i="1"/>
  <c r="T30" i="1" s="1"/>
  <c r="E146" i="1"/>
  <c r="M18" i="13" s="1"/>
  <c r="S36" i="1"/>
  <c r="G35" i="11" s="1"/>
  <c r="H35" i="11" s="1"/>
  <c r="M35" i="11" s="1"/>
  <c r="S15" i="1"/>
  <c r="G9" i="11" s="1"/>
  <c r="S35" i="1"/>
  <c r="S10" i="1"/>
  <c r="S44" i="1"/>
  <c r="T44" i="1" s="1"/>
  <c r="S37" i="1"/>
  <c r="S22" i="1"/>
  <c r="G16" i="11" s="1"/>
  <c r="S32" i="1"/>
  <c r="G27" i="11" s="1"/>
  <c r="S9" i="1"/>
  <c r="T9" i="1" s="1"/>
  <c r="S46" i="1"/>
  <c r="G116" i="12" s="1"/>
  <c r="S33" i="1"/>
  <c r="G36" i="11" s="1"/>
  <c r="H37" i="11" s="1"/>
  <c r="M37" i="11" s="1"/>
  <c r="S23" i="1"/>
  <c r="G18" i="11" s="1"/>
  <c r="G28" i="11"/>
  <c r="S39" i="1"/>
  <c r="T39" i="1" s="1"/>
  <c r="K82" i="12"/>
  <c r="M82" i="1" s="1"/>
  <c r="L35" i="12"/>
  <c r="X35" i="12"/>
  <c r="N35" i="12"/>
  <c r="T35" i="12"/>
  <c r="L47" i="1"/>
  <c r="G45" i="12" s="1"/>
  <c r="K45" i="12" s="1"/>
  <c r="M47" i="1" s="1"/>
  <c r="L35" i="1"/>
  <c r="G30" i="12" s="1"/>
  <c r="K30" i="12" s="1"/>
  <c r="M35" i="1" s="1"/>
  <c r="L22" i="1"/>
  <c r="G17" i="12" s="1"/>
  <c r="H17" i="12" s="1"/>
  <c r="L84" i="1"/>
  <c r="G84" i="12" s="1"/>
  <c r="K84" i="12" s="1"/>
  <c r="M84" i="1" s="1"/>
  <c r="L74" i="1"/>
  <c r="G71" i="12" s="1"/>
  <c r="L58" i="1"/>
  <c r="G57" i="12" s="1"/>
  <c r="H57" i="12" s="1"/>
  <c r="L45" i="1"/>
  <c r="G43" i="12" s="1"/>
  <c r="L18" i="1"/>
  <c r="G13" i="12" s="1"/>
  <c r="K13" i="12" s="1"/>
  <c r="M18" i="1" s="1"/>
  <c r="L107" i="1"/>
  <c r="G107" i="12" s="1"/>
  <c r="L96" i="1"/>
  <c r="G96" i="12" s="1"/>
  <c r="H96" i="12" s="1"/>
  <c r="V96" i="12" s="1"/>
  <c r="L93" i="1"/>
  <c r="G93" i="12" s="1"/>
  <c r="K93" i="12" s="1"/>
  <c r="M93" i="1" s="1"/>
  <c r="L88" i="1"/>
  <c r="G88" i="12" s="1"/>
  <c r="H88" i="12" s="1"/>
  <c r="K88" i="12" s="1"/>
  <c r="M88" i="1" s="1"/>
  <c r="L76" i="1"/>
  <c r="G76" i="12" s="1"/>
  <c r="H76" i="12" s="1"/>
  <c r="L70" i="1"/>
  <c r="G70" i="12" s="1"/>
  <c r="H70" i="12" s="1"/>
  <c r="L65" i="1"/>
  <c r="G65" i="12" s="1"/>
  <c r="H65" i="12" s="1"/>
  <c r="S65" i="12" s="1"/>
  <c r="L49" i="1"/>
  <c r="G49" i="12" s="1"/>
  <c r="K49" i="12" s="1"/>
  <c r="M49" i="1" s="1"/>
  <c r="K26" i="12"/>
  <c r="M31" i="1" s="1"/>
  <c r="H26" i="12"/>
  <c r="Q35" i="12"/>
  <c r="H108" i="12"/>
  <c r="X108" i="12" s="1"/>
  <c r="K35" i="12"/>
  <c r="M40" i="1" s="1"/>
  <c r="L26" i="1"/>
  <c r="G21" i="12" s="1"/>
  <c r="L36" i="1"/>
  <c r="G31" i="12" s="1"/>
  <c r="L44" i="1"/>
  <c r="G42" i="12" s="1"/>
  <c r="L52" i="1"/>
  <c r="G51" i="12" s="1"/>
  <c r="L60" i="1"/>
  <c r="G59" i="12" s="1"/>
  <c r="L62" i="1"/>
  <c r="G61" i="12" s="1"/>
  <c r="L63" i="1"/>
  <c r="G62" i="12" s="1"/>
  <c r="L66" i="1"/>
  <c r="G66" i="12" s="1"/>
  <c r="L73" i="1"/>
  <c r="G72" i="12" s="1"/>
  <c r="L77" i="1"/>
  <c r="G77" i="12" s="1"/>
  <c r="L79" i="1"/>
  <c r="G79" i="12" s="1"/>
  <c r="L92" i="1"/>
  <c r="G92" i="12" s="1"/>
  <c r="K92" i="12" s="1"/>
  <c r="M92" i="1" s="1"/>
  <c r="L97" i="1"/>
  <c r="G97" i="12" s="1"/>
  <c r="L105" i="1"/>
  <c r="G105" i="12" s="1"/>
  <c r="K105" i="12" s="1"/>
  <c r="M105" i="1" s="1"/>
  <c r="L106" i="1"/>
  <c r="G106" i="12" s="1"/>
  <c r="O8" i="13"/>
  <c r="E139" i="1"/>
  <c r="M11" i="13" s="1"/>
  <c r="L59" i="1"/>
  <c r="G58" i="12" s="1"/>
  <c r="L55" i="1"/>
  <c r="G54" i="12" s="1"/>
  <c r="L19" i="1"/>
  <c r="G14" i="12" s="1"/>
  <c r="S11" i="1"/>
  <c r="G5" i="11" s="1"/>
  <c r="O37" i="11"/>
  <c r="S17" i="1"/>
  <c r="S34" i="1"/>
  <c r="T34" i="1" s="1"/>
  <c r="S49" i="1"/>
  <c r="T49" i="1" s="1"/>
  <c r="S20" i="1"/>
  <c r="S38" i="1"/>
  <c r="T38" i="1" s="1"/>
  <c r="S45" i="1"/>
  <c r="S12" i="1"/>
  <c r="S28" i="1"/>
  <c r="T28" i="1" s="1"/>
  <c r="S48" i="1"/>
  <c r="T48" i="1" s="1"/>
  <c r="S42" i="1"/>
  <c r="R37" i="11"/>
  <c r="S21" i="1"/>
  <c r="S8" i="1"/>
  <c r="V37" i="11"/>
  <c r="K20" i="12" l="1"/>
  <c r="M25" i="1" s="1"/>
  <c r="P73" i="12"/>
  <c r="R35" i="12"/>
  <c r="U35" i="12"/>
  <c r="Q81" i="12"/>
  <c r="H28" i="12"/>
  <c r="V28" i="12" s="1"/>
  <c r="H39" i="12"/>
  <c r="U39" i="12" s="1"/>
  <c r="K5" i="12"/>
  <c r="M10" i="1" s="1"/>
  <c r="T73" i="12"/>
  <c r="K11" i="12"/>
  <c r="M16" i="1" s="1"/>
  <c r="M35" i="12"/>
  <c r="O35" i="12"/>
  <c r="W35" i="12"/>
  <c r="V35" i="12"/>
  <c r="N73" i="12"/>
  <c r="H100" i="12"/>
  <c r="R100" i="12" s="1"/>
  <c r="P35" i="12"/>
  <c r="N81" i="12"/>
  <c r="W81" i="12"/>
  <c r="H10" i="12"/>
  <c r="V10" i="12" s="1"/>
  <c r="K83" i="12"/>
  <c r="M83" i="1" s="1"/>
  <c r="H75" i="12"/>
  <c r="S75" i="12" s="1"/>
  <c r="O65" i="12"/>
  <c r="R82" i="12"/>
  <c r="S82" i="12"/>
  <c r="H55" i="12"/>
  <c r="X55" i="12" s="1"/>
  <c r="W82" i="12"/>
  <c r="H19" i="12"/>
  <c r="S19" i="12" s="1"/>
  <c r="M82" i="12"/>
  <c r="H98" i="12"/>
  <c r="Q98" i="12" s="1"/>
  <c r="R40" i="12"/>
  <c r="O73" i="12"/>
  <c r="T81" i="12"/>
  <c r="V81" i="12"/>
  <c r="H80" i="12"/>
  <c r="T80" i="12" s="1"/>
  <c r="K73" i="12"/>
  <c r="M71" i="1" s="1"/>
  <c r="X73" i="12"/>
  <c r="R81" i="12"/>
  <c r="K103" i="12"/>
  <c r="M103" i="1" s="1"/>
  <c r="R65" i="12"/>
  <c r="K17" i="12"/>
  <c r="M22" i="1" s="1"/>
  <c r="T32" i="1"/>
  <c r="T24" i="1"/>
  <c r="P65" i="12"/>
  <c r="X40" i="12"/>
  <c r="O40" i="12"/>
  <c r="K29" i="12"/>
  <c r="M34" i="1" s="1"/>
  <c r="K12" i="12"/>
  <c r="M17" i="1" s="1"/>
  <c r="H6" i="12"/>
  <c r="K6" i="12"/>
  <c r="M11" i="1" s="1"/>
  <c r="T96" i="12"/>
  <c r="S81" i="12"/>
  <c r="M81" i="12"/>
  <c r="P96" i="12"/>
  <c r="Q96" i="12"/>
  <c r="U65" i="12"/>
  <c r="L96" i="12"/>
  <c r="K96" i="12"/>
  <c r="M96" i="1" s="1"/>
  <c r="H60" i="12"/>
  <c r="T60" i="12" s="1"/>
  <c r="K34" i="12"/>
  <c r="M39" i="1" s="1"/>
  <c r="K81" i="12"/>
  <c r="M81" i="1" s="1"/>
  <c r="M96" i="12"/>
  <c r="K70" i="12"/>
  <c r="M70" i="1" s="1"/>
  <c r="S96" i="12"/>
  <c r="H46" i="12"/>
  <c r="T46" i="12" s="1"/>
  <c r="H56" i="12"/>
  <c r="P56" i="12" s="1"/>
  <c r="M8" i="12"/>
  <c r="H44" i="12"/>
  <c r="X44" i="12" s="1"/>
  <c r="H7" i="12"/>
  <c r="S7" i="12" s="1"/>
  <c r="M40" i="12"/>
  <c r="R73" i="12"/>
  <c r="P81" i="12"/>
  <c r="O81" i="12"/>
  <c r="Q65" i="12"/>
  <c r="S40" i="12"/>
  <c r="T40" i="12"/>
  <c r="H69" i="12"/>
  <c r="Q69" i="12" s="1"/>
  <c r="J37" i="11"/>
  <c r="N37" i="11"/>
  <c r="G118" i="12"/>
  <c r="S37" i="11"/>
  <c r="U37" i="11"/>
  <c r="T22" i="1"/>
  <c r="G119" i="12"/>
  <c r="R4" i="12"/>
  <c r="M4" i="12"/>
  <c r="N4" i="12"/>
  <c r="O4" i="12"/>
  <c r="W4" i="12"/>
  <c r="S4" i="12"/>
  <c r="L4" i="12"/>
  <c r="X4" i="12"/>
  <c r="H85" i="12"/>
  <c r="X85" i="12" s="1"/>
  <c r="N96" i="12"/>
  <c r="W96" i="12"/>
  <c r="R96" i="12"/>
  <c r="H32" i="12"/>
  <c r="P32" i="12" s="1"/>
  <c r="U8" i="12"/>
  <c r="H23" i="12"/>
  <c r="X23" i="12" s="1"/>
  <c r="N8" i="12"/>
  <c r="H45" i="12"/>
  <c r="Q45" i="12" s="1"/>
  <c r="O8" i="12"/>
  <c r="K8" i="12"/>
  <c r="M13" i="1" s="1"/>
  <c r="K33" i="12"/>
  <c r="M38" i="1" s="1"/>
  <c r="V65" i="12"/>
  <c r="M65" i="12"/>
  <c r="T8" i="12"/>
  <c r="H49" i="12"/>
  <c r="M49" i="12" s="1"/>
  <c r="K48" i="12"/>
  <c r="M50" i="1" s="1"/>
  <c r="H68" i="12"/>
  <c r="V68" i="12" s="1"/>
  <c r="H41" i="12"/>
  <c r="R41" i="12" s="1"/>
  <c r="H84" i="12"/>
  <c r="R84" i="12" s="1"/>
  <c r="P8" i="12"/>
  <c r="H9" i="12"/>
  <c r="M9" i="12" s="1"/>
  <c r="H99" i="12"/>
  <c r="W99" i="12" s="1"/>
  <c r="U40" i="12"/>
  <c r="N40" i="12"/>
  <c r="P40" i="12"/>
  <c r="V8" i="12"/>
  <c r="H27" i="12"/>
  <c r="U27" i="12" s="1"/>
  <c r="W65" i="12"/>
  <c r="N65" i="12"/>
  <c r="L108" i="12"/>
  <c r="H24" i="12"/>
  <c r="R24" i="12" s="1"/>
  <c r="L40" i="12"/>
  <c r="V40" i="12"/>
  <c r="W40" i="12"/>
  <c r="K40" i="12"/>
  <c r="M42" i="1" s="1"/>
  <c r="V94" i="12"/>
  <c r="P94" i="12"/>
  <c r="Q94" i="12"/>
  <c r="S33" i="12"/>
  <c r="T33" i="12"/>
  <c r="O96" i="12"/>
  <c r="H25" i="12"/>
  <c r="K25" i="12"/>
  <c r="M30" i="1" s="1"/>
  <c r="K89" i="12"/>
  <c r="M89" i="1" s="1"/>
  <c r="H89" i="12"/>
  <c r="L8" i="12"/>
  <c r="R8" i="12"/>
  <c r="W8" i="12"/>
  <c r="X8" i="12"/>
  <c r="X96" i="12"/>
  <c r="U96" i="12"/>
  <c r="M34" i="12"/>
  <c r="S8" i="12"/>
  <c r="K94" i="12"/>
  <c r="M94" i="1" s="1"/>
  <c r="K67" i="12"/>
  <c r="M67" i="1" s="1"/>
  <c r="H67" i="12"/>
  <c r="H74" i="12"/>
  <c r="X74" i="12" s="1"/>
  <c r="K63" i="12"/>
  <c r="M64" i="1" s="1"/>
  <c r="H63" i="12"/>
  <c r="U81" i="12"/>
  <c r="L81" i="12"/>
  <c r="K109" i="12"/>
  <c r="M109" i="1" s="1"/>
  <c r="H109" i="12"/>
  <c r="V73" i="12"/>
  <c r="M73" i="12"/>
  <c r="U73" i="12"/>
  <c r="Q73" i="12"/>
  <c r="S73" i="12"/>
  <c r="L73" i="12"/>
  <c r="K37" i="11"/>
  <c r="T37" i="11"/>
  <c r="P37" i="11"/>
  <c r="P35" i="11"/>
  <c r="T33" i="1"/>
  <c r="T23" i="1"/>
  <c r="G3" i="11"/>
  <c r="L35" i="11"/>
  <c r="R35" i="11"/>
  <c r="T36" i="1"/>
  <c r="N35" i="11"/>
  <c r="O35" i="11"/>
  <c r="T18" i="1"/>
  <c r="G12" i="11" s="1"/>
  <c r="L37" i="11"/>
  <c r="Q37" i="11"/>
  <c r="V35" i="11"/>
  <c r="J35" i="11"/>
  <c r="T40" i="1"/>
  <c r="F78" i="11"/>
  <c r="H78" i="11" s="1"/>
  <c r="I78" i="11" s="1"/>
  <c r="T52" i="1"/>
  <c r="G78" i="11" s="1"/>
  <c r="G7" i="11"/>
  <c r="T13" i="1"/>
  <c r="F13" i="11"/>
  <c r="H13" i="11" s="1"/>
  <c r="I13" i="11" s="1"/>
  <c r="K35" i="11"/>
  <c r="S35" i="11"/>
  <c r="U35" i="11"/>
  <c r="G114" i="12"/>
  <c r="T16" i="1"/>
  <c r="G10" i="11" s="1"/>
  <c r="T10" i="1"/>
  <c r="G112" i="12"/>
  <c r="G20" i="11"/>
  <c r="T25" i="1"/>
  <c r="G39" i="11"/>
  <c r="H39" i="11" s="1"/>
  <c r="Q39" i="11" s="1"/>
  <c r="Q35" i="11"/>
  <c r="T35" i="11"/>
  <c r="T15" i="1"/>
  <c r="G8" i="11"/>
  <c r="H8" i="11" s="1"/>
  <c r="U8" i="11" s="1"/>
  <c r="G4" i="11"/>
  <c r="T46" i="1"/>
  <c r="T26" i="1"/>
  <c r="G113" i="12"/>
  <c r="W33" i="12"/>
  <c r="X33" i="12"/>
  <c r="H30" i="12"/>
  <c r="X30" i="12" s="1"/>
  <c r="R94" i="12"/>
  <c r="Q33" i="12"/>
  <c r="T94" i="12"/>
  <c r="N33" i="12"/>
  <c r="O94" i="12"/>
  <c r="K43" i="12"/>
  <c r="M45" i="1" s="1"/>
  <c r="H43" i="12"/>
  <c r="M108" i="12"/>
  <c r="K76" i="12"/>
  <c r="M76" i="1" s="1"/>
  <c r="V33" i="12"/>
  <c r="L94" i="12"/>
  <c r="M33" i="12"/>
  <c r="L33" i="12"/>
  <c r="M94" i="12"/>
  <c r="S94" i="12"/>
  <c r="W94" i="12"/>
  <c r="K71" i="12"/>
  <c r="M74" i="1" s="1"/>
  <c r="H71" i="12"/>
  <c r="X82" i="12"/>
  <c r="L82" i="12"/>
  <c r="V82" i="12"/>
  <c r="T82" i="12"/>
  <c r="U82" i="12"/>
  <c r="N82" i="12"/>
  <c r="P82" i="12"/>
  <c r="P33" i="12"/>
  <c r="T4" i="12"/>
  <c r="T65" i="12"/>
  <c r="L65" i="12"/>
  <c r="X65" i="12"/>
  <c r="Q82" i="12"/>
  <c r="N94" i="12"/>
  <c r="O33" i="12"/>
  <c r="R33" i="12"/>
  <c r="U33" i="12"/>
  <c r="O82" i="12"/>
  <c r="X94" i="12"/>
  <c r="U94" i="12"/>
  <c r="R34" i="12"/>
  <c r="L34" i="12"/>
  <c r="S34" i="12"/>
  <c r="N34" i="12"/>
  <c r="W34" i="12"/>
  <c r="O34" i="12"/>
  <c r="T34" i="12"/>
  <c r="V34" i="12"/>
  <c r="U34" i="12"/>
  <c r="P34" i="12"/>
  <c r="Q34" i="12"/>
  <c r="S108" i="12"/>
  <c r="N108" i="12"/>
  <c r="Q108" i="12"/>
  <c r="O108" i="12"/>
  <c r="P108" i="12"/>
  <c r="L26" i="12"/>
  <c r="M26" i="12"/>
  <c r="Q26" i="12"/>
  <c r="P26" i="12"/>
  <c r="S26" i="12"/>
  <c r="W26" i="12"/>
  <c r="T26" i="12"/>
  <c r="V26" i="12"/>
  <c r="N26" i="12"/>
  <c r="U26" i="12"/>
  <c r="R26" i="12"/>
  <c r="O26" i="12"/>
  <c r="X26" i="12"/>
  <c r="R108" i="12"/>
  <c r="V108" i="12"/>
  <c r="U108" i="12"/>
  <c r="T17" i="12"/>
  <c r="U17" i="12"/>
  <c r="P17" i="12"/>
  <c r="W17" i="12"/>
  <c r="R17" i="12"/>
  <c r="O17" i="12"/>
  <c r="S17" i="12"/>
  <c r="L17" i="12"/>
  <c r="M17" i="12"/>
  <c r="X17" i="12"/>
  <c r="Q17" i="12"/>
  <c r="N17" i="12"/>
  <c r="V17" i="12"/>
  <c r="W108" i="12"/>
  <c r="T108" i="12"/>
  <c r="O70" i="12"/>
  <c r="V70" i="12"/>
  <c r="L70" i="12"/>
  <c r="X70" i="12"/>
  <c r="T70" i="12"/>
  <c r="N70" i="12"/>
  <c r="U70" i="12"/>
  <c r="S70" i="12"/>
  <c r="R70" i="12"/>
  <c r="Q70" i="12"/>
  <c r="P70" i="12"/>
  <c r="W70" i="12"/>
  <c r="M70" i="12"/>
  <c r="N53" i="12"/>
  <c r="W53" i="12"/>
  <c r="S53" i="12"/>
  <c r="U53" i="12"/>
  <c r="O53" i="12"/>
  <c r="R53" i="12"/>
  <c r="P53" i="12"/>
  <c r="Q53" i="12"/>
  <c r="L53" i="12"/>
  <c r="V53" i="12"/>
  <c r="M53" i="12"/>
  <c r="X53" i="12"/>
  <c r="T53" i="12"/>
  <c r="U4" i="12"/>
  <c r="P4" i="12"/>
  <c r="V4" i="12"/>
  <c r="Q4" i="12"/>
  <c r="H58" i="12"/>
  <c r="K58" i="12"/>
  <c r="M59" i="1" s="1"/>
  <c r="H61" i="12"/>
  <c r="K61" i="12"/>
  <c r="M62" i="1" s="1"/>
  <c r="X29" i="12"/>
  <c r="L29" i="12"/>
  <c r="S29" i="12"/>
  <c r="U29" i="12"/>
  <c r="W29" i="12"/>
  <c r="V29" i="12"/>
  <c r="Q29" i="12"/>
  <c r="P29" i="12"/>
  <c r="T29" i="12"/>
  <c r="R29" i="12"/>
  <c r="O29" i="12"/>
  <c r="N29" i="12"/>
  <c r="M29" i="12"/>
  <c r="R103" i="12"/>
  <c r="V103" i="12"/>
  <c r="W103" i="12"/>
  <c r="S103" i="12"/>
  <c r="Q103" i="12"/>
  <c r="N103" i="12"/>
  <c r="U103" i="12"/>
  <c r="P103" i="12"/>
  <c r="X103" i="12"/>
  <c r="T103" i="12"/>
  <c r="L103" i="12"/>
  <c r="O103" i="12"/>
  <c r="M103" i="12"/>
  <c r="T76" i="12"/>
  <c r="W76" i="12"/>
  <c r="M76" i="12"/>
  <c r="Q76" i="12"/>
  <c r="L76" i="12"/>
  <c r="X76" i="12"/>
  <c r="U76" i="12"/>
  <c r="R76" i="12"/>
  <c r="S76" i="12"/>
  <c r="P76" i="12"/>
  <c r="V76" i="12"/>
  <c r="N76" i="12"/>
  <c r="O76" i="12"/>
  <c r="T48" i="12"/>
  <c r="R48" i="12"/>
  <c r="P48" i="12"/>
  <c r="M48" i="12"/>
  <c r="L48" i="12"/>
  <c r="N48" i="12"/>
  <c r="Q48" i="12"/>
  <c r="U48" i="12"/>
  <c r="O48" i="12"/>
  <c r="S48" i="12"/>
  <c r="V48" i="12"/>
  <c r="X48" i="12"/>
  <c r="W48" i="12"/>
  <c r="Q57" i="12"/>
  <c r="W57" i="12"/>
  <c r="X57" i="12"/>
  <c r="U57" i="12"/>
  <c r="N57" i="12"/>
  <c r="R57" i="12"/>
  <c r="O57" i="12"/>
  <c r="V57" i="12"/>
  <c r="L57" i="12"/>
  <c r="S57" i="12"/>
  <c r="T57" i="12"/>
  <c r="P57" i="12"/>
  <c r="M57" i="12"/>
  <c r="K72" i="12"/>
  <c r="M73" i="1" s="1"/>
  <c r="H72" i="12"/>
  <c r="H59" i="12"/>
  <c r="K59" i="12"/>
  <c r="M60" i="1" s="1"/>
  <c r="K21" i="12"/>
  <c r="M26" i="1" s="1"/>
  <c r="H21" i="12"/>
  <c r="P75" i="12"/>
  <c r="L75" i="12"/>
  <c r="T75" i="12"/>
  <c r="O75" i="12"/>
  <c r="N75" i="12"/>
  <c r="H77" i="12"/>
  <c r="K77" i="12"/>
  <c r="M77" i="1" s="1"/>
  <c r="H14" i="12"/>
  <c r="K14" i="12"/>
  <c r="M19" i="1" s="1"/>
  <c r="K66" i="12"/>
  <c r="M66" i="1" s="1"/>
  <c r="H66" i="12"/>
  <c r="K51" i="12"/>
  <c r="M52" i="1" s="1"/>
  <c r="H51" i="12"/>
  <c r="W12" i="12"/>
  <c r="S12" i="12"/>
  <c r="N12" i="12"/>
  <c r="M12" i="12"/>
  <c r="U12" i="12"/>
  <c r="O12" i="12"/>
  <c r="V12" i="12"/>
  <c r="T12" i="12"/>
  <c r="R12" i="12"/>
  <c r="Q12" i="12"/>
  <c r="L12" i="12"/>
  <c r="P12" i="12"/>
  <c r="X12" i="12"/>
  <c r="H31" i="12"/>
  <c r="K31" i="12"/>
  <c r="M36" i="1" s="1"/>
  <c r="H97" i="12"/>
  <c r="K97" i="12"/>
  <c r="M97" i="1" s="1"/>
  <c r="H54" i="12"/>
  <c r="K54" i="12"/>
  <c r="M55" i="1" s="1"/>
  <c r="K106" i="12"/>
  <c r="M106" i="1" s="1"/>
  <c r="H106" i="12"/>
  <c r="H79" i="12"/>
  <c r="K79" i="12"/>
  <c r="M79" i="1" s="1"/>
  <c r="H62" i="12"/>
  <c r="K62" i="12"/>
  <c r="M63" i="1" s="1"/>
  <c r="H42" i="12"/>
  <c r="K42" i="12"/>
  <c r="M44" i="1" s="1"/>
  <c r="P83" i="12"/>
  <c r="T83" i="12"/>
  <c r="X83" i="12"/>
  <c r="O83" i="12"/>
  <c r="V83" i="12"/>
  <c r="N83" i="12"/>
  <c r="W83" i="12"/>
  <c r="S83" i="12"/>
  <c r="M83" i="12"/>
  <c r="R83" i="12"/>
  <c r="U83" i="12"/>
  <c r="L83" i="12"/>
  <c r="Q83" i="12"/>
  <c r="N39" i="12"/>
  <c r="X39" i="12"/>
  <c r="W39" i="12"/>
  <c r="M39" i="12"/>
  <c r="P39" i="12"/>
  <c r="R39" i="12"/>
  <c r="Q39" i="12"/>
  <c r="N11" i="12"/>
  <c r="X11" i="12"/>
  <c r="L11" i="12"/>
  <c r="U11" i="12"/>
  <c r="Q11" i="12"/>
  <c r="R11" i="12"/>
  <c r="S11" i="12"/>
  <c r="P11" i="12"/>
  <c r="W11" i="12"/>
  <c r="T11" i="12"/>
  <c r="O11" i="12"/>
  <c r="M11" i="12"/>
  <c r="V11" i="12"/>
  <c r="O20" i="12"/>
  <c r="X20" i="12"/>
  <c r="V20" i="12"/>
  <c r="S20" i="12"/>
  <c r="N20" i="12"/>
  <c r="U20" i="12"/>
  <c r="M20" i="12"/>
  <c r="W20" i="12"/>
  <c r="T20" i="12"/>
  <c r="Q20" i="12"/>
  <c r="P20" i="12"/>
  <c r="L20" i="12"/>
  <c r="R20" i="12"/>
  <c r="W28" i="12"/>
  <c r="Q28" i="12"/>
  <c r="P28" i="12"/>
  <c r="M28" i="12"/>
  <c r="U28" i="12"/>
  <c r="S28" i="12"/>
  <c r="X28" i="12"/>
  <c r="N28" i="12"/>
  <c r="T28" i="12"/>
  <c r="R28" i="12"/>
  <c r="O5" i="12"/>
  <c r="P5" i="12"/>
  <c r="Q5" i="12"/>
  <c r="V5" i="12"/>
  <c r="S5" i="12"/>
  <c r="X5" i="12"/>
  <c r="R5" i="12"/>
  <c r="W5" i="12"/>
  <c r="M5" i="12"/>
  <c r="L5" i="12"/>
  <c r="U5" i="12"/>
  <c r="T5" i="12"/>
  <c r="N5" i="12"/>
  <c r="T11" i="1"/>
  <c r="F11" i="11"/>
  <c r="H11" i="11" s="1"/>
  <c r="I11" i="11" s="1"/>
  <c r="T17" i="1"/>
  <c r="G11" i="11" s="1"/>
  <c r="T8" i="1"/>
  <c r="G23" i="11"/>
  <c r="G26" i="11"/>
  <c r="G2" i="11"/>
  <c r="G120" i="12"/>
  <c r="G14" i="11"/>
  <c r="T20" i="1"/>
  <c r="O39" i="11"/>
  <c r="N39" i="11"/>
  <c r="G115" i="12"/>
  <c r="G15" i="11"/>
  <c r="T21" i="1"/>
  <c r="G6" i="11"/>
  <c r="T12" i="1"/>
  <c r="M10" i="12" l="1"/>
  <c r="J35" i="12"/>
  <c r="L100" i="12"/>
  <c r="S10" i="12"/>
  <c r="T10" i="12"/>
  <c r="Q75" i="12"/>
  <c r="N100" i="12"/>
  <c r="V19" i="12"/>
  <c r="R10" i="12"/>
  <c r="P10" i="12"/>
  <c r="V100" i="12"/>
  <c r="T100" i="12"/>
  <c r="Q100" i="12"/>
  <c r="T19" i="12"/>
  <c r="L19" i="12"/>
  <c r="V39" i="12"/>
  <c r="L39" i="12"/>
  <c r="O39" i="12"/>
  <c r="W10" i="12"/>
  <c r="O10" i="12"/>
  <c r="X10" i="12"/>
  <c r="W100" i="12"/>
  <c r="P100" i="12"/>
  <c r="O100" i="12"/>
  <c r="O28" i="12"/>
  <c r="L28" i="12"/>
  <c r="S39" i="12"/>
  <c r="T39" i="12"/>
  <c r="U10" i="12"/>
  <c r="Q10" i="12"/>
  <c r="L10" i="12"/>
  <c r="X75" i="12"/>
  <c r="M75" i="12"/>
  <c r="S100" i="12"/>
  <c r="M100" i="12"/>
  <c r="N10" i="12"/>
  <c r="W27" i="12"/>
  <c r="W75" i="12"/>
  <c r="R75" i="12"/>
  <c r="U100" i="12"/>
  <c r="X100" i="12"/>
  <c r="U75" i="12"/>
  <c r="V75" i="12"/>
  <c r="L55" i="12"/>
  <c r="P19" i="12"/>
  <c r="U55" i="12"/>
  <c r="R85" i="12"/>
  <c r="R55" i="12"/>
  <c r="W19" i="12"/>
  <c r="M19" i="12"/>
  <c r="U19" i="12"/>
  <c r="Q19" i="12"/>
  <c r="N19" i="12"/>
  <c r="O19" i="12"/>
  <c r="P55" i="12"/>
  <c r="O55" i="12"/>
  <c r="W68" i="12"/>
  <c r="V55" i="12"/>
  <c r="L84" i="12"/>
  <c r="X98" i="12"/>
  <c r="O46" i="12"/>
  <c r="M98" i="12"/>
  <c r="N98" i="12"/>
  <c r="M27" i="12"/>
  <c r="U80" i="12"/>
  <c r="O45" i="12"/>
  <c r="V46" i="12"/>
  <c r="O27" i="12"/>
  <c r="M55" i="12"/>
  <c r="X7" i="12"/>
  <c r="O98" i="12"/>
  <c r="P27" i="12"/>
  <c r="W55" i="12"/>
  <c r="T55" i="12"/>
  <c r="Q55" i="12"/>
  <c r="S55" i="12"/>
  <c r="N55" i="12"/>
  <c r="U23" i="12"/>
  <c r="U98" i="12"/>
  <c r="L98" i="12"/>
  <c r="L27" i="12"/>
  <c r="N44" i="12"/>
  <c r="S30" i="12"/>
  <c r="R80" i="12"/>
  <c r="R19" i="12"/>
  <c r="X19" i="12"/>
  <c r="O84" i="12"/>
  <c r="S98" i="12"/>
  <c r="S27" i="12"/>
  <c r="T27" i="12"/>
  <c r="S80" i="12"/>
  <c r="L80" i="12"/>
  <c r="X49" i="12"/>
  <c r="S44" i="12"/>
  <c r="W98" i="12"/>
  <c r="R98" i="12"/>
  <c r="V98" i="12"/>
  <c r="V80" i="12"/>
  <c r="Q80" i="12"/>
  <c r="P98" i="12"/>
  <c r="T98" i="12"/>
  <c r="T49" i="12"/>
  <c r="S85" i="12"/>
  <c r="L46" i="12"/>
  <c r="P80" i="12"/>
  <c r="N80" i="12"/>
  <c r="T69" i="12"/>
  <c r="W80" i="12"/>
  <c r="M80" i="12"/>
  <c r="X80" i="12"/>
  <c r="O80" i="12"/>
  <c r="L23" i="12"/>
  <c r="Q27" i="12"/>
  <c r="N27" i="12"/>
  <c r="V27" i="12"/>
  <c r="N84" i="12"/>
  <c r="V23" i="12"/>
  <c r="R27" i="12"/>
  <c r="X27" i="12"/>
  <c r="U30" i="12"/>
  <c r="Q7" i="12"/>
  <c r="R45" i="12"/>
  <c r="S60" i="12"/>
  <c r="W30" i="12"/>
  <c r="N60" i="12"/>
  <c r="W49" i="12"/>
  <c r="R49" i="12"/>
  <c r="T44" i="12"/>
  <c r="W44" i="12"/>
  <c r="U46" i="12"/>
  <c r="P46" i="12"/>
  <c r="Q9" i="12"/>
  <c r="T45" i="12"/>
  <c r="V32" i="12"/>
  <c r="N46" i="12"/>
  <c r="P49" i="12"/>
  <c r="N49" i="12"/>
  <c r="V44" i="12"/>
  <c r="Q44" i="12"/>
  <c r="O44" i="12"/>
  <c r="M41" i="12"/>
  <c r="R46" i="12"/>
  <c r="U49" i="12"/>
  <c r="R44" i="12"/>
  <c r="L44" i="12"/>
  <c r="P44" i="12"/>
  <c r="S46" i="12"/>
  <c r="W46" i="12"/>
  <c r="M46" i="12"/>
  <c r="M85" i="12"/>
  <c r="Q85" i="12"/>
  <c r="O68" i="12"/>
  <c r="P30" i="12"/>
  <c r="S24" i="12"/>
  <c r="T56" i="12"/>
  <c r="L85" i="12"/>
  <c r="O85" i="12"/>
  <c r="N85" i="12"/>
  <c r="Q68" i="12"/>
  <c r="N30" i="12"/>
  <c r="U9" i="12"/>
  <c r="X46" i="12"/>
  <c r="V85" i="12"/>
  <c r="W85" i="12"/>
  <c r="P85" i="12"/>
  <c r="W56" i="12"/>
  <c r="U6" i="12"/>
  <c r="W6" i="12"/>
  <c r="N6" i="12"/>
  <c r="L6" i="12"/>
  <c r="T6" i="12"/>
  <c r="P6" i="12"/>
  <c r="O6" i="12"/>
  <c r="V6" i="12"/>
  <c r="M6" i="12"/>
  <c r="S6" i="12"/>
  <c r="Q6" i="12"/>
  <c r="X6" i="12"/>
  <c r="R6" i="12"/>
  <c r="L60" i="12"/>
  <c r="Q60" i="12"/>
  <c r="T68" i="12"/>
  <c r="U68" i="12"/>
  <c r="X68" i="12"/>
  <c r="N9" i="12"/>
  <c r="T32" i="12"/>
  <c r="X60" i="12"/>
  <c r="Q46" i="12"/>
  <c r="U60" i="12"/>
  <c r="S68" i="12"/>
  <c r="M68" i="12"/>
  <c r="L68" i="12"/>
  <c r="X32" i="12"/>
  <c r="P60" i="12"/>
  <c r="R60" i="12"/>
  <c r="O60" i="12"/>
  <c r="U69" i="12"/>
  <c r="M60" i="12"/>
  <c r="P68" i="12"/>
  <c r="N68" i="12"/>
  <c r="R68" i="12"/>
  <c r="Q32" i="12"/>
  <c r="V60" i="12"/>
  <c r="W60" i="12"/>
  <c r="S41" i="12"/>
  <c r="O41" i="12"/>
  <c r="W69" i="12"/>
  <c r="M69" i="12"/>
  <c r="V69" i="12"/>
  <c r="Q56" i="12"/>
  <c r="N56" i="12"/>
  <c r="J73" i="12"/>
  <c r="P69" i="12"/>
  <c r="N69" i="12"/>
  <c r="X41" i="12"/>
  <c r="P41" i="12"/>
  <c r="L69" i="12"/>
  <c r="X69" i="12"/>
  <c r="X56" i="12"/>
  <c r="V74" i="12"/>
  <c r="O56" i="12"/>
  <c r="M56" i="12"/>
  <c r="Q49" i="12"/>
  <c r="L49" i="12"/>
  <c r="S49" i="12"/>
  <c r="T85" i="12"/>
  <c r="U85" i="12"/>
  <c r="U41" i="12"/>
  <c r="T41" i="12"/>
  <c r="U56" i="12"/>
  <c r="S56" i="12"/>
  <c r="V56" i="12"/>
  <c r="L56" i="12"/>
  <c r="R56" i="12"/>
  <c r="R69" i="12"/>
  <c r="M23" i="12"/>
  <c r="U84" i="12"/>
  <c r="W84" i="12"/>
  <c r="X84" i="12"/>
  <c r="P23" i="12"/>
  <c r="O23" i="12"/>
  <c r="L9" i="12"/>
  <c r="T9" i="12"/>
  <c r="V7" i="12"/>
  <c r="R7" i="12"/>
  <c r="M7" i="12"/>
  <c r="L45" i="12"/>
  <c r="U45" i="12"/>
  <c r="S45" i="12"/>
  <c r="X45" i="12"/>
  <c r="V24" i="12"/>
  <c r="W24" i="12"/>
  <c r="P24" i="12"/>
  <c r="U24" i="12"/>
  <c r="W7" i="12"/>
  <c r="T84" i="12"/>
  <c r="V84" i="12"/>
  <c r="P84" i="12"/>
  <c r="S23" i="12"/>
  <c r="N23" i="12"/>
  <c r="Q23" i="12"/>
  <c r="O49" i="12"/>
  <c r="V49" i="12"/>
  <c r="M44" i="12"/>
  <c r="U44" i="12"/>
  <c r="Q41" i="12"/>
  <c r="L41" i="12"/>
  <c r="V41" i="12"/>
  <c r="S9" i="12"/>
  <c r="R9" i="12"/>
  <c r="O9" i="12"/>
  <c r="P7" i="12"/>
  <c r="L7" i="12"/>
  <c r="N7" i="12"/>
  <c r="V45" i="12"/>
  <c r="N45" i="12"/>
  <c r="W32" i="12"/>
  <c r="N24" i="12"/>
  <c r="O69" i="12"/>
  <c r="S69" i="12"/>
  <c r="S84" i="12"/>
  <c r="Q84" i="12"/>
  <c r="M84" i="12"/>
  <c r="T23" i="12"/>
  <c r="R23" i="12"/>
  <c r="W23" i="12"/>
  <c r="W41" i="12"/>
  <c r="N41" i="12"/>
  <c r="P9" i="12"/>
  <c r="V9" i="12"/>
  <c r="W9" i="12"/>
  <c r="U7" i="12"/>
  <c r="T7" i="12"/>
  <c r="O7" i="12"/>
  <c r="W45" i="12"/>
  <c r="P45" i="12"/>
  <c r="M45" i="12"/>
  <c r="S32" i="12"/>
  <c r="R32" i="12"/>
  <c r="Q74" i="12"/>
  <c r="R74" i="12"/>
  <c r="X9" i="12"/>
  <c r="J40" i="12"/>
  <c r="R39" i="11"/>
  <c r="S8" i="11"/>
  <c r="K39" i="11"/>
  <c r="U39" i="11"/>
  <c r="V30" i="12"/>
  <c r="Q30" i="12"/>
  <c r="O32" i="12"/>
  <c r="L32" i="12"/>
  <c r="Q99" i="12"/>
  <c r="J81" i="12"/>
  <c r="J96" i="12"/>
  <c r="M32" i="12"/>
  <c r="U32" i="12"/>
  <c r="N32" i="12"/>
  <c r="U99" i="12"/>
  <c r="S99" i="12"/>
  <c r="T99" i="12"/>
  <c r="P99" i="12"/>
  <c r="V99" i="12"/>
  <c r="M99" i="12"/>
  <c r="J8" i="12"/>
  <c r="L24" i="12"/>
  <c r="M24" i="12"/>
  <c r="T24" i="12"/>
  <c r="O24" i="12"/>
  <c r="Q24" i="12"/>
  <c r="X24" i="12"/>
  <c r="L99" i="12"/>
  <c r="O99" i="12"/>
  <c r="X99" i="12"/>
  <c r="R99" i="12"/>
  <c r="N99" i="12"/>
  <c r="S74" i="12"/>
  <c r="M74" i="12"/>
  <c r="T30" i="12"/>
  <c r="L30" i="12"/>
  <c r="O30" i="12"/>
  <c r="J108" i="12"/>
  <c r="J34" i="12"/>
  <c r="J65" i="12"/>
  <c r="K65" i="12" s="1"/>
  <c r="M65" i="1" s="1"/>
  <c r="P74" i="12"/>
  <c r="W74" i="12"/>
  <c r="M67" i="12"/>
  <c r="P67" i="12"/>
  <c r="U67" i="12"/>
  <c r="Q67" i="12"/>
  <c r="W67" i="12"/>
  <c r="T67" i="12"/>
  <c r="O67" i="12"/>
  <c r="L67" i="12"/>
  <c r="V67" i="12"/>
  <c r="N67" i="12"/>
  <c r="S67" i="12"/>
  <c r="R67" i="12"/>
  <c r="X67" i="12"/>
  <c r="V25" i="12"/>
  <c r="S25" i="12"/>
  <c r="P25" i="12"/>
  <c r="U25" i="12"/>
  <c r="R25" i="12"/>
  <c r="O25" i="12"/>
  <c r="L25" i="12"/>
  <c r="T25" i="12"/>
  <c r="Q25" i="12"/>
  <c r="X25" i="12"/>
  <c r="M25" i="12"/>
  <c r="W25" i="12"/>
  <c r="N25" i="12"/>
  <c r="O74" i="12"/>
  <c r="J82" i="12"/>
  <c r="U74" i="12"/>
  <c r="L74" i="12"/>
  <c r="T109" i="12"/>
  <c r="P109" i="12"/>
  <c r="W109" i="12"/>
  <c r="L109" i="12"/>
  <c r="Q109" i="12"/>
  <c r="S109" i="12"/>
  <c r="M109" i="12"/>
  <c r="V109" i="12"/>
  <c r="U109" i="12"/>
  <c r="N109" i="12"/>
  <c r="O109" i="12"/>
  <c r="R109" i="12"/>
  <c r="X109" i="12"/>
  <c r="T63" i="12"/>
  <c r="O63" i="12"/>
  <c r="U63" i="12"/>
  <c r="L63" i="12"/>
  <c r="S63" i="12"/>
  <c r="X63" i="12"/>
  <c r="W63" i="12"/>
  <c r="M63" i="12"/>
  <c r="P63" i="12"/>
  <c r="Q63" i="12"/>
  <c r="R63" i="12"/>
  <c r="V63" i="12"/>
  <c r="N63" i="12"/>
  <c r="N89" i="12"/>
  <c r="P89" i="12"/>
  <c r="R89" i="12"/>
  <c r="T89" i="12"/>
  <c r="X89" i="12"/>
  <c r="L89" i="12"/>
  <c r="M89" i="12"/>
  <c r="O89" i="12"/>
  <c r="S89" i="12"/>
  <c r="V89" i="12"/>
  <c r="U89" i="12"/>
  <c r="Q89" i="12"/>
  <c r="W89" i="12"/>
  <c r="R30" i="12"/>
  <c r="M30" i="12"/>
  <c r="N74" i="12"/>
  <c r="T74" i="12"/>
  <c r="L39" i="11"/>
  <c r="V39" i="11"/>
  <c r="Q8" i="11"/>
  <c r="J39" i="11"/>
  <c r="S39" i="11"/>
  <c r="P8" i="11"/>
  <c r="V8" i="11"/>
  <c r="I37" i="11"/>
  <c r="T39" i="11"/>
  <c r="P39" i="11"/>
  <c r="M39" i="11"/>
  <c r="J8" i="11"/>
  <c r="I35" i="11"/>
  <c r="O8" i="11"/>
  <c r="N8" i="11"/>
  <c r="L8" i="11"/>
  <c r="M8" i="11"/>
  <c r="T8" i="11"/>
  <c r="R8" i="11"/>
  <c r="K8" i="11"/>
  <c r="J94" i="12"/>
  <c r="J33" i="12"/>
  <c r="X43" i="12"/>
  <c r="R43" i="12"/>
  <c r="L43" i="12"/>
  <c r="U43" i="12"/>
  <c r="N43" i="12"/>
  <c r="S43" i="12"/>
  <c r="V43" i="12"/>
  <c r="M43" i="12"/>
  <c r="T43" i="12"/>
  <c r="W43" i="12"/>
  <c r="P43" i="12"/>
  <c r="Q43" i="12"/>
  <c r="O43" i="12"/>
  <c r="J4" i="12"/>
  <c r="K4" i="12" s="1"/>
  <c r="M9" i="1" s="1"/>
  <c r="S71" i="12"/>
  <c r="X71" i="12"/>
  <c r="P71" i="12"/>
  <c r="U71" i="12"/>
  <c r="V71" i="12"/>
  <c r="N71" i="12"/>
  <c r="R71" i="12"/>
  <c r="M71" i="12"/>
  <c r="L71" i="12"/>
  <c r="W71" i="12"/>
  <c r="T71" i="12"/>
  <c r="O71" i="12"/>
  <c r="Q71" i="12"/>
  <c r="J57" i="12"/>
  <c r="K57" i="12" s="1"/>
  <c r="M58" i="1" s="1"/>
  <c r="J103" i="12"/>
  <c r="J53" i="12"/>
  <c r="K53" i="12" s="1"/>
  <c r="M54" i="1" s="1"/>
  <c r="J12" i="12"/>
  <c r="J70" i="12"/>
  <c r="J17" i="12"/>
  <c r="J26" i="12"/>
  <c r="M62" i="12"/>
  <c r="T62" i="12"/>
  <c r="W62" i="12"/>
  <c r="N62" i="12"/>
  <c r="X62" i="12"/>
  <c r="R62" i="12"/>
  <c r="P62" i="12"/>
  <c r="L62" i="12"/>
  <c r="O62" i="12"/>
  <c r="S62" i="12"/>
  <c r="U62" i="12"/>
  <c r="V62" i="12"/>
  <c r="Q62" i="12"/>
  <c r="U14" i="12"/>
  <c r="O14" i="12"/>
  <c r="W14" i="12"/>
  <c r="Q14" i="12"/>
  <c r="N14" i="12"/>
  <c r="L14" i="12"/>
  <c r="V14" i="12"/>
  <c r="X14" i="12"/>
  <c r="P14" i="12"/>
  <c r="R14" i="12"/>
  <c r="T14" i="12"/>
  <c r="S14" i="12"/>
  <c r="M14" i="12"/>
  <c r="J11" i="12"/>
  <c r="J83" i="12"/>
  <c r="N66" i="12"/>
  <c r="R66" i="12"/>
  <c r="U66" i="12"/>
  <c r="O66" i="12"/>
  <c r="T66" i="12"/>
  <c r="Q66" i="12"/>
  <c r="V66" i="12"/>
  <c r="M66" i="12"/>
  <c r="X66" i="12"/>
  <c r="W66" i="12"/>
  <c r="L66" i="12"/>
  <c r="P66" i="12"/>
  <c r="S66" i="12"/>
  <c r="O59" i="12"/>
  <c r="R59" i="12"/>
  <c r="N59" i="12"/>
  <c r="L59" i="12"/>
  <c r="M59" i="12"/>
  <c r="V59" i="12"/>
  <c r="W59" i="12"/>
  <c r="T59" i="12"/>
  <c r="Q59" i="12"/>
  <c r="P59" i="12"/>
  <c r="U59" i="12"/>
  <c r="S59" i="12"/>
  <c r="X59" i="12"/>
  <c r="J76" i="12"/>
  <c r="P61" i="12"/>
  <c r="X61" i="12"/>
  <c r="N61" i="12"/>
  <c r="M61" i="12"/>
  <c r="V61" i="12"/>
  <c r="L61" i="12"/>
  <c r="S61" i="12"/>
  <c r="T61" i="12"/>
  <c r="Q61" i="12"/>
  <c r="O61" i="12"/>
  <c r="R61" i="12"/>
  <c r="W61" i="12"/>
  <c r="U61" i="12"/>
  <c r="P31" i="12"/>
  <c r="U31" i="12"/>
  <c r="N31" i="12"/>
  <c r="O31" i="12"/>
  <c r="L31" i="12"/>
  <c r="M31" i="12"/>
  <c r="Q31" i="12"/>
  <c r="V31" i="12"/>
  <c r="T31" i="12"/>
  <c r="R31" i="12"/>
  <c r="W31" i="12"/>
  <c r="X31" i="12"/>
  <c r="S31" i="12"/>
  <c r="P42" i="12"/>
  <c r="L42" i="12"/>
  <c r="S42" i="12"/>
  <c r="M42" i="12"/>
  <c r="X42" i="12"/>
  <c r="R42" i="12"/>
  <c r="U42" i="12"/>
  <c r="N42" i="12"/>
  <c r="O42" i="12"/>
  <c r="W42" i="12"/>
  <c r="V42" i="12"/>
  <c r="Q42" i="12"/>
  <c r="T42" i="12"/>
  <c r="M79" i="12"/>
  <c r="L79" i="12"/>
  <c r="O79" i="12"/>
  <c r="T79" i="12"/>
  <c r="U79" i="12"/>
  <c r="S79" i="12"/>
  <c r="W79" i="12"/>
  <c r="P79" i="12"/>
  <c r="X79" i="12"/>
  <c r="V79" i="12"/>
  <c r="Q79" i="12"/>
  <c r="N79" i="12"/>
  <c r="R79" i="12"/>
  <c r="R54" i="12"/>
  <c r="L54" i="12"/>
  <c r="P54" i="12"/>
  <c r="M54" i="12"/>
  <c r="X54" i="12"/>
  <c r="S54" i="12"/>
  <c r="Q54" i="12"/>
  <c r="V54" i="12"/>
  <c r="O54" i="12"/>
  <c r="U54" i="12"/>
  <c r="T54" i="12"/>
  <c r="N54" i="12"/>
  <c r="W54" i="12"/>
  <c r="N97" i="12"/>
  <c r="O97" i="12"/>
  <c r="M97" i="12"/>
  <c r="R97" i="12"/>
  <c r="Q97" i="12"/>
  <c r="W97" i="12"/>
  <c r="V97" i="12"/>
  <c r="T97" i="12"/>
  <c r="L97" i="12"/>
  <c r="X97" i="12"/>
  <c r="U97" i="12"/>
  <c r="P97" i="12"/>
  <c r="S97" i="12"/>
  <c r="U21" i="12"/>
  <c r="R21" i="12"/>
  <c r="T21" i="12"/>
  <c r="X21" i="12"/>
  <c r="V21" i="12"/>
  <c r="O21" i="12"/>
  <c r="Q21" i="12"/>
  <c r="M21" i="12"/>
  <c r="P21" i="12"/>
  <c r="W21" i="12"/>
  <c r="N21" i="12"/>
  <c r="S21" i="12"/>
  <c r="L21" i="12"/>
  <c r="W72" i="12"/>
  <c r="T72" i="12"/>
  <c r="U72" i="12"/>
  <c r="X72" i="12"/>
  <c r="S72" i="12"/>
  <c r="Q72" i="12"/>
  <c r="V72" i="12"/>
  <c r="L72" i="12"/>
  <c r="O72" i="12"/>
  <c r="N72" i="12"/>
  <c r="M72" i="12"/>
  <c r="R72" i="12"/>
  <c r="P72" i="12"/>
  <c r="J29" i="12"/>
  <c r="J5" i="12"/>
  <c r="J20" i="12"/>
  <c r="Q106" i="12"/>
  <c r="W106" i="12"/>
  <c r="R106" i="12"/>
  <c r="N106" i="12"/>
  <c r="T106" i="12"/>
  <c r="L106" i="12"/>
  <c r="M106" i="12"/>
  <c r="P106" i="12"/>
  <c r="O106" i="12"/>
  <c r="X106" i="12"/>
  <c r="V106" i="12"/>
  <c r="S106" i="12"/>
  <c r="U106" i="12"/>
  <c r="T51" i="12"/>
  <c r="R51" i="12"/>
  <c r="M51" i="12"/>
  <c r="O51" i="12"/>
  <c r="P51" i="12"/>
  <c r="L51" i="12"/>
  <c r="S51" i="12"/>
  <c r="U51" i="12"/>
  <c r="V51" i="12"/>
  <c r="X51" i="12"/>
  <c r="W51" i="12"/>
  <c r="N51" i="12"/>
  <c r="Q51" i="12"/>
  <c r="V77" i="12"/>
  <c r="O77" i="12"/>
  <c r="N77" i="12"/>
  <c r="M77" i="12"/>
  <c r="Q77" i="12"/>
  <c r="T77" i="12"/>
  <c r="U77" i="12"/>
  <c r="X77" i="12"/>
  <c r="P77" i="12"/>
  <c r="S77" i="12"/>
  <c r="L77" i="12"/>
  <c r="W77" i="12"/>
  <c r="R77" i="12"/>
  <c r="J48" i="12"/>
  <c r="N58" i="12"/>
  <c r="T58" i="12"/>
  <c r="U58" i="12"/>
  <c r="X58" i="12"/>
  <c r="Q58" i="12"/>
  <c r="M58" i="12"/>
  <c r="P58" i="12"/>
  <c r="L58" i="12"/>
  <c r="V58" i="12"/>
  <c r="S58" i="12"/>
  <c r="O58" i="12"/>
  <c r="R58" i="12"/>
  <c r="W58" i="12"/>
  <c r="J10" i="12" l="1"/>
  <c r="J28" i="12"/>
  <c r="J39" i="12"/>
  <c r="J100" i="12"/>
  <c r="J75" i="12"/>
  <c r="J98" i="12"/>
  <c r="J80" i="12"/>
  <c r="J19" i="12"/>
  <c r="J55" i="12"/>
  <c r="J46" i="12"/>
  <c r="J27" i="12"/>
  <c r="J44" i="12"/>
  <c r="K110" i="12"/>
  <c r="K114" i="12" s="1"/>
  <c r="I51" i="11" s="1"/>
  <c r="T37" i="1" s="1"/>
  <c r="J60" i="12"/>
  <c r="J68" i="12"/>
  <c r="J6" i="12"/>
  <c r="J84" i="12"/>
  <c r="J85" i="12"/>
  <c r="J69" i="12"/>
  <c r="J32" i="12"/>
  <c r="J56" i="12"/>
  <c r="J24" i="12"/>
  <c r="J41" i="12"/>
  <c r="J49" i="12"/>
  <c r="J23" i="12"/>
  <c r="J7" i="12"/>
  <c r="J9" i="12"/>
  <c r="J45" i="12"/>
  <c r="J99" i="12"/>
  <c r="J30" i="12"/>
  <c r="J63" i="12"/>
  <c r="J89" i="12"/>
  <c r="J109" i="12"/>
  <c r="J74" i="12"/>
  <c r="J25" i="12"/>
  <c r="J67" i="12"/>
  <c r="I39" i="11"/>
  <c r="I8" i="11"/>
  <c r="J71" i="12"/>
  <c r="J43" i="12"/>
  <c r="J62" i="12"/>
  <c r="J51" i="12"/>
  <c r="J54" i="12"/>
  <c r="J58" i="12"/>
  <c r="J77" i="12"/>
  <c r="J72" i="12"/>
  <c r="J79" i="12"/>
  <c r="J14" i="12"/>
  <c r="J106" i="12"/>
  <c r="J42" i="12"/>
  <c r="J66" i="12"/>
  <c r="J97" i="12"/>
  <c r="J21" i="12"/>
  <c r="J31" i="12"/>
  <c r="J61" i="12"/>
  <c r="J59" i="12"/>
  <c r="K112" i="12" l="1"/>
  <c r="I4" i="11" s="1"/>
  <c r="K115" i="12"/>
  <c r="I62" i="11" s="1"/>
  <c r="T45" i="1" s="1"/>
  <c r="T83" i="1" s="1"/>
  <c r="T85" i="1" s="1"/>
  <c r="K113" i="12"/>
  <c r="I23" i="11" s="1"/>
  <c r="K118" i="12"/>
  <c r="I69" i="11" s="1"/>
  <c r="K119" i="12"/>
  <c r="K117" i="12"/>
  <c r="I73" i="11" s="1"/>
  <c r="K120" i="12"/>
  <c r="I14" i="11" s="1"/>
  <c r="K116" i="12"/>
  <c r="I63" i="11" s="1"/>
  <c r="M5" i="1" l="1"/>
  <c r="T87" i="1"/>
  <c r="T89" i="1"/>
  <c r="T91" i="1" s="1"/>
  <c r="K24" i="13" s="1"/>
  <c r="T92" i="1" l="1"/>
  <c r="K25" i="13" s="1"/>
  <c r="T93" i="1" l="1"/>
  <c r="K26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Violeta</author>
  </authors>
  <commentList>
    <comment ref="C12" authorId="0" shapeId="0" xr:uid="{00000000-0006-0000-0100-000001000000}">
      <text>
        <r>
          <rPr>
            <sz val="8"/>
            <color indexed="81"/>
            <rFont val="Tahoma"/>
            <family val="2"/>
          </rPr>
          <t>Se aplicará el baremo a otros edificios y oficinas de naves industriales cuya superficie exceda del 5% de la nave.</t>
        </r>
      </text>
    </comment>
    <comment ref="C2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Se excluyen explicitamente las instalaciones de refrigeración criogénica y máquinas de absorción que se considerarán como otros trabajos, según el apartado 10.02.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Se excluyen explicitamente las instalaciones de refrigeración criogénica y máquinas de absorción que se considerarán como otros trabajos, según el apartado 10.02.
</t>
        </r>
      </text>
    </comment>
    <comment ref="C3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Incluye la industria hotelera y hostelera.</t>
        </r>
      </text>
    </comment>
    <comment ref="C5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La potencia para el cálculo de las CDV será la definitivamente instalada después de realizado el cambio, tanto en reducción como en amplación de potencia.
</t>
        </r>
      </text>
    </comment>
    <comment ref="C65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- Incluye la industria hotelera y hostelera.
- Se aplicarán las cuotas indicadas sobre los kW(e) de potencia instalada.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9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Se aplicarán las cuotas indicadas sobre los kW(e) de potencia instalada.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Violeta</author>
  </authors>
  <commentList>
    <comment ref="D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Cuando el Criterio CDV proyecto es "Baremo", las unidades de las columnas Valor, son Euros/unidad.</t>
        </r>
      </text>
    </comment>
    <comment ref="C7" authorId="0" shapeId="0" xr:uid="{00000000-0006-0000-0200-000002000000}">
      <text>
        <r>
          <rPr>
            <sz val="8"/>
            <color indexed="81"/>
            <rFont val="Tahoma"/>
            <family val="2"/>
          </rPr>
          <t>Se aplicará el baremo a otros edificios y oficinas de naves industriales cuya superficie exceda del 5% de la nave.</t>
        </r>
      </text>
    </comment>
    <comment ref="E9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Se considera la superficie total de plantas y cubiertas.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otros Ws: cubiertas metálicas</t>
        </r>
      </text>
    </comment>
    <comment ref="C19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10/06/03:
liq corrosivo, inflamable</t>
        </r>
      </text>
    </comment>
    <comment ref="C24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Se excluyen explicitamente las instalaciones de refrigeración criogénica y máquinas de absorción que se considerarán como otros trabajos, según el apartado 10.02.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4" authorId="0" shapeId="0" xr:uid="{00000000-0006-0000-0200-000007000000}">
      <text>
        <r>
          <rPr>
            <sz val="8"/>
            <color indexed="81"/>
            <rFont val="Tahoma"/>
            <family val="2"/>
          </rPr>
          <t>La potencia de arrastre es la pontencia en el eje del compresor.</t>
        </r>
      </text>
    </comment>
    <comment ref="C25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 xml:space="preserve">Se excluyen explicitamente las instalaciones de refrigeración criogénica y máquinas de absorción que se considerarán como otros trabajos, según el apartado 10.02.
</t>
        </r>
      </text>
    </comment>
    <comment ref="E25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(t) térmicos</t>
        </r>
      </text>
    </comment>
    <comment ref="E28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(e) eléctricos</t>
        </r>
      </text>
    </comment>
    <comment ref="C29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Incluye la industria hotelera y hostelera.</t>
        </r>
      </text>
    </comment>
    <comment ref="C50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Col. Madrid: es el proy q s presenta previamente a la obtención del certificado de inst. temporales</t>
        </r>
      </text>
    </comment>
    <comment ref="C58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 xml:space="preserve">La potencia para el cálculo de las CDV será la definitivamente instalada después de realizado el cambio, tanto en reducción como en amplación de potencia.
</t>
        </r>
      </text>
    </comment>
    <comment ref="C66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comisión 10 junio: 
cd habitación de un hotel</t>
        </r>
      </text>
    </comment>
    <comment ref="C69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Se aplicarán las cuotas indicadas sobre los kW(e) de potencia instalada.</t>
        </r>
      </text>
    </comment>
    <comment ref="E69" authorId="0" shapeId="0" xr:uid="{00000000-0006-0000-0200-000010000000}">
      <text>
        <r>
          <rPr>
            <b/>
            <sz val="8"/>
            <color indexed="81"/>
            <rFont val="Tahoma"/>
            <family val="2"/>
          </rPr>
          <t>instalados</t>
        </r>
      </text>
    </comment>
  </commentList>
</comments>
</file>

<file path=xl/sharedStrings.xml><?xml version="1.0" encoding="utf-8"?>
<sst xmlns="http://schemas.openxmlformats.org/spreadsheetml/2006/main" count="1161" uniqueCount="607">
  <si>
    <t>TIPO DE TRABAJO</t>
  </si>
  <si>
    <t>Valor</t>
  </si>
  <si>
    <t>CN</t>
  </si>
  <si>
    <t>CONSTRUCCIÓN - OBRA CIVIL</t>
  </si>
  <si>
    <t>CNN1</t>
  </si>
  <si>
    <t>Naves (industrial, almacenes y similares) &lt;= 15m Luz</t>
  </si>
  <si>
    <t>CNN2</t>
  </si>
  <si>
    <t>Naves (industrial, almacenes y similares) 15m &lt; Luz &lt;= 30 m</t>
  </si>
  <si>
    <t>CNN3</t>
  </si>
  <si>
    <t>Naves (industrial, almacenes y similares) &gt; 30m Luz ó &gt; 12m altura</t>
  </si>
  <si>
    <t>Otros edificios y oficinas de naves</t>
  </si>
  <si>
    <t>CNU</t>
  </si>
  <si>
    <t>Urbanizaciones</t>
  </si>
  <si>
    <t>CND</t>
  </si>
  <si>
    <t>Derribos de edificios</t>
  </si>
  <si>
    <t>CNT</t>
  </si>
  <si>
    <t>Estructuras</t>
  </si>
  <si>
    <t>CNR</t>
  </si>
  <si>
    <t>Euros</t>
  </si>
  <si>
    <t>CNA</t>
  </si>
  <si>
    <t>CNVP</t>
  </si>
  <si>
    <t>Vallas publicitarias</t>
  </si>
  <si>
    <t>-</t>
  </si>
  <si>
    <t>CNV</t>
  </si>
  <si>
    <t>Diversos construcción y obra civil</t>
  </si>
  <si>
    <t>UR</t>
  </si>
  <si>
    <t>URBANISMO</t>
  </si>
  <si>
    <t>URP</t>
  </si>
  <si>
    <t>Planificación urbanística</t>
  </si>
  <si>
    <t>Hm2</t>
  </si>
  <si>
    <t>URV</t>
  </si>
  <si>
    <t>Diversos urbanismo</t>
  </si>
  <si>
    <t>MG</t>
  </si>
  <si>
    <t>ALMACENAMIENTO</t>
  </si>
  <si>
    <t>MGT</t>
  </si>
  <si>
    <t>Depósitos (atmosféricos)</t>
  </si>
  <si>
    <t>MGP</t>
  </si>
  <si>
    <t>Depósitos (a presión)</t>
  </si>
  <si>
    <t>MGV</t>
  </si>
  <si>
    <t>Diversos almacenamiento</t>
  </si>
  <si>
    <t>IN</t>
  </si>
  <si>
    <t>INSTALACIONES</t>
  </si>
  <si>
    <t>INCI</t>
  </si>
  <si>
    <t>Instalaciones de calor industrial</t>
  </si>
  <si>
    <t>kW(t)</t>
  </si>
  <si>
    <t>INFI</t>
  </si>
  <si>
    <t>Instalaciones de frío industrial</t>
  </si>
  <si>
    <t>kW (arrastre)</t>
  </si>
  <si>
    <t>INAC</t>
  </si>
  <si>
    <t>Climatización / Aire acondicionado</t>
  </si>
  <si>
    <t>INA</t>
  </si>
  <si>
    <t>Aire comprimido</t>
  </si>
  <si>
    <t>kW(e)</t>
  </si>
  <si>
    <t>INGI</t>
  </si>
  <si>
    <t>Gas industria</t>
  </si>
  <si>
    <t>Nm3/h</t>
  </si>
  <si>
    <t>INGV</t>
  </si>
  <si>
    <t>Gas viviendas</t>
  </si>
  <si>
    <t>Vivienda</t>
  </si>
  <si>
    <t>INGN</t>
  </si>
  <si>
    <t>Gas locales no industriales</t>
  </si>
  <si>
    <t>INRG</t>
  </si>
  <si>
    <t>Redes de distribución de gas</t>
  </si>
  <si>
    <t>m</t>
  </si>
  <si>
    <t>INS</t>
  </si>
  <si>
    <t>Saneamiento</t>
  </si>
  <si>
    <t>INH</t>
  </si>
  <si>
    <t>Agua hoteles</t>
  </si>
  <si>
    <t>Habitación</t>
  </si>
  <si>
    <t>INAI</t>
  </si>
  <si>
    <t>Agua industria</t>
  </si>
  <si>
    <t>INRA</t>
  </si>
  <si>
    <t>Redes de distribución de agua</t>
  </si>
  <si>
    <t>Instalaciones contra incendios para uso residencial</t>
  </si>
  <si>
    <t>Viv/Hab/apart</t>
  </si>
  <si>
    <t>Instalaciones contra incendios para uso no residencial</t>
  </si>
  <si>
    <t>INCA</t>
  </si>
  <si>
    <t>Captación y abastecimiento de aguas</t>
  </si>
  <si>
    <t>INER</t>
  </si>
  <si>
    <t>Estaciones de regulación y medida, en redes de distribución de gas</t>
  </si>
  <si>
    <t>INES</t>
  </si>
  <si>
    <t>Estaciones de servicio</t>
  </si>
  <si>
    <t>INEX</t>
  </si>
  <si>
    <t>Extracción de minerales</t>
  </si>
  <si>
    <t>INII</t>
  </si>
  <si>
    <t>INTP</t>
  </si>
  <si>
    <t>Instalaciones temporales (carpas, gradas, sonido,…)</t>
  </si>
  <si>
    <t>INV</t>
  </si>
  <si>
    <t>Diversos instalaciones</t>
  </si>
  <si>
    <t>EL</t>
  </si>
  <si>
    <t>ELECTRICIDAD</t>
  </si>
  <si>
    <t>kVA</t>
  </si>
  <si>
    <t>ELPH</t>
  </si>
  <si>
    <t>Parques eólicos</t>
  </si>
  <si>
    <t>ELPC</t>
  </si>
  <si>
    <t>ELCP</t>
  </si>
  <si>
    <t>C.T. (cambio potencia)</t>
  </si>
  <si>
    <t>ELL1</t>
  </si>
  <si>
    <t>Línea aérea A.T. de 1ª categoría &gt; 66kV</t>
  </si>
  <si>
    <t>m (de línea)</t>
  </si>
  <si>
    <t>ELL2</t>
  </si>
  <si>
    <t>Línea aérea A.T. de 2ª y 3ª categoría &lt;= 66kV</t>
  </si>
  <si>
    <t>ELS1</t>
  </si>
  <si>
    <t>Línea subterránea A.T. de 1ª categoría &gt; 66kV</t>
  </si>
  <si>
    <t>ELS2</t>
  </si>
  <si>
    <t>Línea subterránea A.T. de 2ª y 3ª categoría &lt;= 66kV</t>
  </si>
  <si>
    <t>ELBT</t>
  </si>
  <si>
    <t>Línea B.T.</t>
  </si>
  <si>
    <t>B.T. industria y aparcamientos</t>
  </si>
  <si>
    <t>ELBL</t>
  </si>
  <si>
    <t>B.T. locales y oficinas</t>
  </si>
  <si>
    <t>ELP</t>
  </si>
  <si>
    <t>Alumbrado público</t>
  </si>
  <si>
    <t>ELPO</t>
  </si>
  <si>
    <t>Alumbrado público ornamental</t>
  </si>
  <si>
    <t>ELC</t>
  </si>
  <si>
    <t>Centrales de producción de energía eléctrica</t>
  </si>
  <si>
    <t>ELV</t>
  </si>
  <si>
    <t>Diversos electricidad</t>
  </si>
  <si>
    <t>TE</t>
  </si>
  <si>
    <t>TELECOMUNICACIONES</t>
  </si>
  <si>
    <t>TERD</t>
  </si>
  <si>
    <t>Red de distribución de señal</t>
  </si>
  <si>
    <t>TEE</t>
  </si>
  <si>
    <t>Estaciones base de telefonía móvil</t>
  </si>
  <si>
    <t>Unidad</t>
  </si>
  <si>
    <t>TEI</t>
  </si>
  <si>
    <t>Instalación de estaciones repetidoras de telefonía en edificios</t>
  </si>
  <si>
    <t>Redes de telecomunicaciones en viviendas  (I.C.T.)</t>
  </si>
  <si>
    <t>Redes de telecomunicaciones en otros edificios (I.C.T.)</t>
  </si>
  <si>
    <t>Punto</t>
  </si>
  <si>
    <t>TEC</t>
  </si>
  <si>
    <t>Centrales de telemando y telecontrol</t>
  </si>
  <si>
    <t>TEV</t>
  </si>
  <si>
    <t>Diversos telecomunicaciones</t>
  </si>
  <si>
    <t>LA</t>
  </si>
  <si>
    <t>ACTIVIDADES</t>
  </si>
  <si>
    <t>LAN</t>
  </si>
  <si>
    <t>Actividades no industriales</t>
  </si>
  <si>
    <t>LAI</t>
  </si>
  <si>
    <t>Actividades industriales</t>
  </si>
  <si>
    <t>LAV</t>
  </si>
  <si>
    <t>Diversos actividades</t>
  </si>
  <si>
    <t>AE</t>
  </si>
  <si>
    <t>APARATOS ELEVADORES</t>
  </si>
  <si>
    <t>AER</t>
  </si>
  <si>
    <t>Reforma de ascensores</t>
  </si>
  <si>
    <t>AEG</t>
  </si>
  <si>
    <t>Grúas de obras</t>
  </si>
  <si>
    <t>AEV</t>
  </si>
  <si>
    <t>Diversos aparatos elevadores</t>
  </si>
  <si>
    <t>RV</t>
  </si>
  <si>
    <t>VEHÍCULOS</t>
  </si>
  <si>
    <t>RVR</t>
  </si>
  <si>
    <t>Reforma de vehículos</t>
  </si>
  <si>
    <t>RVV</t>
  </si>
  <si>
    <t>Diversos vehículos</t>
  </si>
  <si>
    <t>DV</t>
  </si>
  <si>
    <t>OTROS</t>
  </si>
  <si>
    <t>DVPG</t>
  </si>
  <si>
    <t>DVCM</t>
  </si>
  <si>
    <t>Diseño y construcción de maquinaria</t>
  </si>
  <si>
    <t>DVH</t>
  </si>
  <si>
    <t xml:space="preserve">Homologación </t>
  </si>
  <si>
    <t>DVO</t>
  </si>
  <si>
    <t>Diversos otros</t>
  </si>
  <si>
    <t>TIPO DE DOCUMENTO</t>
  </si>
  <si>
    <t>AAP</t>
  </si>
  <si>
    <t>Acta de aprobación del plan de seguridad y salud</t>
  </si>
  <si>
    <t>X</t>
  </si>
  <si>
    <t>Anexo que no suponga ampliación de presupuesto</t>
  </si>
  <si>
    <t>V</t>
  </si>
  <si>
    <t>Anteproyecto</t>
  </si>
  <si>
    <t>ACS</t>
  </si>
  <si>
    <t>Asume de coordinador de seguridad y salud</t>
  </si>
  <si>
    <t>A</t>
  </si>
  <si>
    <t>Asume de dirección técnica</t>
  </si>
  <si>
    <t>CCR</t>
  </si>
  <si>
    <t>Certificado de características de vehículos (fichas técnicas)</t>
  </si>
  <si>
    <t>CIF</t>
  </si>
  <si>
    <t>Certificado de instalaciones frigoríficas (C.I.F.)</t>
  </si>
  <si>
    <t>CITP</t>
  </si>
  <si>
    <t>Certificado de instalaciones temporales</t>
  </si>
  <si>
    <t>CPGU</t>
  </si>
  <si>
    <t>CPFN</t>
  </si>
  <si>
    <t>Certificado de pruebas de fonometría</t>
  </si>
  <si>
    <t>CRI</t>
  </si>
  <si>
    <t>Certificado o proyecto de registro industrial</t>
  </si>
  <si>
    <t>C</t>
  </si>
  <si>
    <t>CFO</t>
  </si>
  <si>
    <t>Certificado necesario para llevar a efecto la dirección técnica (incluido el certificado final de obra)</t>
  </si>
  <si>
    <t>O</t>
  </si>
  <si>
    <t>Copia</t>
  </si>
  <si>
    <t>EBSI</t>
  </si>
  <si>
    <t>Estudio básico de seguridad y salud (realizado por ingeniero/a autor/a del proyecto)</t>
  </si>
  <si>
    <t>EBSO</t>
  </si>
  <si>
    <t>Estudio básico de seguridad y salud (realizado por ingeniero/a diferente al autor del proyecto)</t>
  </si>
  <si>
    <t>F</t>
  </si>
  <si>
    <t>Hoja de encargo</t>
  </si>
  <si>
    <t>LT2</t>
  </si>
  <si>
    <t>Levantamiento topográfico que se presente junto con el proyecto</t>
  </si>
  <si>
    <t>MV</t>
  </si>
  <si>
    <t>Memoria valorada</t>
  </si>
  <si>
    <t>PER</t>
  </si>
  <si>
    <t>Peritación</t>
  </si>
  <si>
    <t>P</t>
  </si>
  <si>
    <t>Proyecto</t>
  </si>
  <si>
    <t>PB</t>
  </si>
  <si>
    <t>Proyecto básico</t>
  </si>
  <si>
    <t>PCA</t>
  </si>
  <si>
    <t>Proyecto para concursos de las administraciones</t>
  </si>
  <si>
    <t>RCS</t>
  </si>
  <si>
    <t>Renuncia de coordinador de seguridad y salud</t>
  </si>
  <si>
    <t>Renuncia de dirección técnica</t>
  </si>
  <si>
    <t>Separata (cuyas CDV se hayan liquidado en el proyecto global)</t>
  </si>
  <si>
    <t>Separata (cuyas CDV no se hayan liquidado en el proyecto global)</t>
  </si>
  <si>
    <t>SCC</t>
  </si>
  <si>
    <r>
      <t>m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(construido)</t>
    </r>
  </si>
  <si>
    <r>
      <t>m</t>
    </r>
    <r>
      <rPr>
        <vertAlign val="superscript"/>
        <sz val="8"/>
        <rFont val="Arial"/>
        <family val="2"/>
      </rPr>
      <t>2</t>
    </r>
  </si>
  <si>
    <r>
      <t>m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(superficie)</t>
    </r>
  </si>
  <si>
    <r>
      <t>m</t>
    </r>
    <r>
      <rPr>
        <vertAlign val="superscript"/>
        <sz val="8"/>
        <rFont val="Arial"/>
        <family val="2"/>
      </rPr>
      <t>3</t>
    </r>
  </si>
  <si>
    <t>x</t>
  </si>
  <si>
    <t xml:space="preserve">Parámetro </t>
  </si>
  <si>
    <t xml:space="preserve">  </t>
  </si>
  <si>
    <t xml:space="preserve">   </t>
  </si>
  <si>
    <t>Certificado diverso: cédula de habitabilidad, de adecuación de normativa, de inspecciones eléctricas, de máquinas recreativas, de solidez, revisiones periódicas de instalaciones</t>
  </si>
  <si>
    <t>Solicitud de certificado de compatibilidad urbanística (1)</t>
  </si>
  <si>
    <t>Criterio CDV proyecto</t>
  </si>
  <si>
    <t>Baremo</t>
  </si>
  <si>
    <t>Presupuesto</t>
  </si>
  <si>
    <t>Fijas</t>
  </si>
  <si>
    <t>Baremo de actividad</t>
  </si>
  <si>
    <t>Según Tabla del Anexo 5</t>
  </si>
  <si>
    <t>Según Tabla del Anexo 6</t>
  </si>
  <si>
    <t>CR</t>
  </si>
  <si>
    <t>CDV</t>
  </si>
  <si>
    <t>Coeficiente</t>
  </si>
  <si>
    <t>Tabla Coeficientes Reductores</t>
  </si>
  <si>
    <t>Criterio</t>
  </si>
  <si>
    <t>CDV calculo</t>
  </si>
  <si>
    <t>D.  Técnica</t>
  </si>
  <si>
    <t>Proyecto Básico</t>
  </si>
  <si>
    <t>Separata</t>
  </si>
  <si>
    <t>CUOTA DERIVADA DE VISADO</t>
  </si>
  <si>
    <t>R</t>
  </si>
  <si>
    <t>INV2</t>
  </si>
  <si>
    <t>INV3</t>
  </si>
  <si>
    <t>INV4</t>
  </si>
  <si>
    <t>Agua viviendas 25&lt;VIV&lt;40</t>
  </si>
  <si>
    <t>Agua viviendas 41&lt;VIV&lt;100</t>
  </si>
  <si>
    <t>Agua viviendas VIV&gt;100</t>
  </si>
  <si>
    <t>ELSB</t>
  </si>
  <si>
    <t>Subestaciones</t>
  </si>
  <si>
    <t>DVMP</t>
  </si>
  <si>
    <t>Maquinaria no proyectada</t>
  </si>
  <si>
    <t>AAI</t>
  </si>
  <si>
    <t>Autorización ambiental integrada (1)</t>
  </si>
  <si>
    <t>BRTD</t>
  </si>
  <si>
    <t>Boletin de reconocimeinto de lineas electricas de tansporte y distribucion</t>
  </si>
  <si>
    <t>unidad</t>
  </si>
  <si>
    <t>PR</t>
  </si>
  <si>
    <t>Proyecto reformado</t>
  </si>
  <si>
    <t>Indicar TD</t>
  </si>
  <si>
    <t xml:space="preserve">Indicar TD </t>
  </si>
  <si>
    <t>Parámetro</t>
  </si>
  <si>
    <t>€</t>
  </si>
  <si>
    <t>Proy. Reformado</t>
  </si>
  <si>
    <t>Fijo</t>
  </si>
  <si>
    <t xml:space="preserve">Kt </t>
  </si>
  <si>
    <t>CND - Derribos de edificios</t>
  </si>
  <si>
    <t>CNT - Estructuras</t>
  </si>
  <si>
    <t>CNVP - Vallas publicitarias</t>
  </si>
  <si>
    <t>CNV - Diversos construcción y obra civil</t>
  </si>
  <si>
    <t>URP - Planificación urbanística</t>
  </si>
  <si>
    <t>URV - Diversos urbanismo</t>
  </si>
  <si>
    <t>MGT - Depósitos (atmosféricos)</t>
  </si>
  <si>
    <t>MGP - Depósitos (a presión)</t>
  </si>
  <si>
    <t>MGV - Diversos almacenamiento</t>
  </si>
  <si>
    <t>INCI - Instalaciones de calor industrial</t>
  </si>
  <si>
    <t>INFI - Instalaciones de frío industrial (3)</t>
  </si>
  <si>
    <t>INAC - Climatización / Aire acondicionado (3)</t>
  </si>
  <si>
    <t>INA -  Aire comprimido</t>
  </si>
  <si>
    <t>INGI - Gas industria (5)</t>
  </si>
  <si>
    <t>INGV - Gas viviendas</t>
  </si>
  <si>
    <t>INGN - Gas locales no industriales</t>
  </si>
  <si>
    <t>INRG - Redes de distribución de gas</t>
  </si>
  <si>
    <t>INS - Saneamiento</t>
  </si>
  <si>
    <t>INH - Agua hoteles</t>
  </si>
  <si>
    <t>INAI - Agua industria</t>
  </si>
  <si>
    <t>INRA - Redes de distribución de agua</t>
  </si>
  <si>
    <t>INCA - Captación y abastecimiento de aguas</t>
  </si>
  <si>
    <t>INER - Estaciones de regulación y medida, en redes de distribución de gas</t>
  </si>
  <si>
    <t>INES - Estaciones de servicio</t>
  </si>
  <si>
    <t>INTP - Instalaciones temporales (carpas, gradas, sonido,…)</t>
  </si>
  <si>
    <t>INV - Diversos instalaciones</t>
  </si>
  <si>
    <t>ELPH - Parques eólicos</t>
  </si>
  <si>
    <t>ELCP -  C.T. (cambio potencia) (6)</t>
  </si>
  <si>
    <t>ELL1 - Línea aérea A.T. de 1ª categoría &gt; 66kV</t>
  </si>
  <si>
    <t>ELL2 - Línea aérea A.T. de 2ª y 3ª categoría &lt;= 66kV</t>
  </si>
  <si>
    <t>ELS1 - Línea subterránea A.T. de 1ª categoría &gt; 66kV</t>
  </si>
  <si>
    <t>ELS2 - Línea subterránea A.T. de 2ª y 3ª categoría &lt;= 66kV</t>
  </si>
  <si>
    <t>ELBT - Línea B.T.</t>
  </si>
  <si>
    <t>ELBL - B.T. locales y oficinas (7)</t>
  </si>
  <si>
    <t>ELP -  Alumbrado público</t>
  </si>
  <si>
    <t>ELPO - Alumbrado público ornamental</t>
  </si>
  <si>
    <t>ELC - Centrales de producción de energía eléctrica</t>
  </si>
  <si>
    <t>ELSB - Subestaciones</t>
  </si>
  <si>
    <t>ELV - Diversos electricidad</t>
  </si>
  <si>
    <t>TERD - Red de distribución de señal</t>
  </si>
  <si>
    <t>TEI - Instalación de estaciones repetidoras de telefonía en edificios</t>
  </si>
  <si>
    <t>TEC - Centrales de telemando y telecontrol</t>
  </si>
  <si>
    <t>TEV - Diversos telecomunicaciones</t>
  </si>
  <si>
    <t>LAN  - Actividades no industriales</t>
  </si>
  <si>
    <t>LAI - Actividades industriales</t>
  </si>
  <si>
    <t>LAV - Diversos actividades</t>
  </si>
  <si>
    <t>AER - Reforma de ascensores</t>
  </si>
  <si>
    <t>AEG - Grúas de obras</t>
  </si>
  <si>
    <t>AEV - Diversos aparatos elevadores</t>
  </si>
  <si>
    <t>RVR - Reforma de vehículos</t>
  </si>
  <si>
    <t>RVV - Diversos vehículos</t>
  </si>
  <si>
    <t>DVCM - Diseño y construcción de maquinaria</t>
  </si>
  <si>
    <t xml:space="preserve">DVH - Homologación </t>
  </si>
  <si>
    <t>DVO - Diversos otros</t>
  </si>
  <si>
    <t>AAP -  Acta de aprobación del plan de seguridad y salud</t>
  </si>
  <si>
    <t>V - Anteproyecto</t>
  </si>
  <si>
    <t>ACS - Asume de coordinador de seguridad y salud</t>
  </si>
  <si>
    <t>AAI - Autorizacion ambiental integrada</t>
  </si>
  <si>
    <t>A - Asume de dirección técnica</t>
  </si>
  <si>
    <t>BRTD - Boletin de reconocimiento de lineas electricas de transporte y distribución</t>
  </si>
  <si>
    <t>CCR - Certificado de características de vehículos (fichas técnicas)</t>
  </si>
  <si>
    <t>CIF - Certificado de instalaciones frigoríficas (C.I.F.)</t>
  </si>
  <si>
    <t>CITP - Certificado de instalaciones temporales</t>
  </si>
  <si>
    <t>CPFN - Certificado de pruebas de fonometría</t>
  </si>
  <si>
    <t>CRI - Certificado o proyecto de registro industrial</t>
  </si>
  <si>
    <t>CFO - Certificado necesario para llevar a efecto la dirección técnica (incluido el certificado final de obra)</t>
  </si>
  <si>
    <t>O - Copia</t>
  </si>
  <si>
    <t>EBSI - Estudio básico de seguridad y salud (realizado por ingeniero/a autor/a del proyecto)</t>
  </si>
  <si>
    <t>EBSO - Estudio básico de seguridad y salud (realizado por ingeniero/a diferente al autor del proyecto)</t>
  </si>
  <si>
    <t>F - Hoja de encargo</t>
  </si>
  <si>
    <t>MV - Memoria valorada</t>
  </si>
  <si>
    <t>PER - Peritación</t>
  </si>
  <si>
    <t>P - Proyecto</t>
  </si>
  <si>
    <t>PB - Proyecto básico</t>
  </si>
  <si>
    <t>PCA - Proyecto para concursos de las administraciones</t>
  </si>
  <si>
    <t>PR - Proyecto reformado</t>
  </si>
  <si>
    <t>RCS - Renuncia de coordinador de seguridad y salud</t>
  </si>
  <si>
    <t>R - Renuncia de dirección técnica</t>
  </si>
  <si>
    <t>Destino</t>
  </si>
  <si>
    <t>Introducir Valor</t>
  </si>
  <si>
    <t>DESTINO:</t>
  </si>
  <si>
    <t>TIPO DE TRABAJO:</t>
  </si>
  <si>
    <t>TIPO DE DOCUMENTO:</t>
  </si>
  <si>
    <t>FV - Colegiado de Fuera de Valencia/ Destino del Trabajo Valencia</t>
  </si>
  <si>
    <t>VV - Colegiado de Valencia / Destino del Trabajo C.Valenciana</t>
  </si>
  <si>
    <t>VF - Colegiado de Valencia / Destino del Trabajo Fuera de la C. Valenciana - Reconocimiento de Firma</t>
  </si>
  <si>
    <t>DVMP - Maquinaria no proyectada de proceso</t>
  </si>
  <si>
    <t>(1)</t>
  </si>
  <si>
    <t>(2)</t>
  </si>
  <si>
    <t>(3)</t>
  </si>
  <si>
    <t>(4)</t>
  </si>
  <si>
    <t>(5)</t>
  </si>
  <si>
    <t>(6)</t>
  </si>
  <si>
    <t>(7)</t>
  </si>
  <si>
    <t>(8)</t>
  </si>
  <si>
    <t xml:space="preserve"> Se aplicará el baremo a otros edificios y oficinas de edificios industriales cuya superficie exceda el 5% de la planta.</t>
  </si>
  <si>
    <t xml:space="preserve"> Superficie total de plantas y cubiertas.</t>
  </si>
  <si>
    <t>La potencia de arrastre es la potencia en el eje compresor.</t>
  </si>
  <si>
    <t>Incluye la industria hotelera y hostelera.</t>
  </si>
  <si>
    <t>Potencia definitivamente instalada tras el cambio, tanto en reducción como en ampliación de potencia.</t>
  </si>
  <si>
    <t>kW(e) de potencia instalada en obras nuevas. En obras de ampliación o reforma, kW(e) afectados por el proyecto.</t>
  </si>
  <si>
    <t>(9)</t>
  </si>
  <si>
    <t>Tipos de maquinaria:</t>
  </si>
  <si>
    <t>Introducir Valor solo si se indican unidades en el  parámetro</t>
  </si>
  <si>
    <t>OT</t>
  </si>
  <si>
    <t>OT- Otros documentos</t>
  </si>
  <si>
    <r>
      <t xml:space="preserve">C.T. (nuevo) de potencia </t>
    </r>
    <r>
      <rPr>
        <sz val="8"/>
        <rFont val="Times New Roman"/>
        <family val="1"/>
      </rPr>
      <t>≤</t>
    </r>
    <r>
      <rPr>
        <sz val="8"/>
        <rFont val="Arial"/>
        <family val="2"/>
      </rPr>
      <t xml:space="preserve"> 630 kVA</t>
    </r>
  </si>
  <si>
    <t>C.T. (nuevo) de potencia &gt; 630 kVA</t>
  </si>
  <si>
    <t>Otros documentos</t>
  </si>
  <si>
    <t>kW pico</t>
  </si>
  <si>
    <t xml:space="preserve">Fijo </t>
  </si>
  <si>
    <t>IPC</t>
  </si>
  <si>
    <t>(10)0</t>
  </si>
  <si>
    <t>En edificios con luz variable se tomará el baremo del mayor ancho.</t>
  </si>
  <si>
    <t>(11)</t>
  </si>
  <si>
    <t>Agua a locales comerciales será incluida en INV (Diversas Instalaciones)</t>
  </si>
  <si>
    <t>(12)</t>
  </si>
  <si>
    <t>(13)</t>
  </si>
  <si>
    <t>CNA - Vertederos</t>
  </si>
  <si>
    <t>CNN1 - Naves (industrial, almacenes y similares) &lt;= 15m Luz(10)</t>
  </si>
  <si>
    <t>CNN2 - Naves (industrial, almacenes y similares) 15m &lt; Luz &lt;= 30 m(10)</t>
  </si>
  <si>
    <t>CNN3 - Naves (industrial, almacenes y similares) &gt; 30m Luz ó &gt; 12m altura(10)</t>
  </si>
  <si>
    <t>CNR - Reforma de locales</t>
  </si>
  <si>
    <t>CNU - Urbanizaciones(12)</t>
  </si>
  <si>
    <t>INST</t>
  </si>
  <si>
    <t>INST - Instalaciones Solares Térmicas</t>
  </si>
  <si>
    <t>m 2</t>
  </si>
  <si>
    <t>INCC</t>
  </si>
  <si>
    <t>INCC - Instalaciones de Calefacción y ACS con caldera central</t>
  </si>
  <si>
    <t>INCCI- Instalaciones de Calefacción y ACS con caldera individual</t>
  </si>
  <si>
    <t>TEE - Estaciones base de telefonía móvil, nuevas</t>
  </si>
  <si>
    <t>INII - Instalaciones industriales singulares</t>
  </si>
  <si>
    <t>X - Anexo que no suponga variación del parámetro de cálculo</t>
  </si>
  <si>
    <t>AG</t>
  </si>
  <si>
    <t>APARATOS A GAS</t>
  </si>
  <si>
    <t>AGG</t>
  </si>
  <si>
    <t>AGG-Secaderos y generadores de vapor</t>
  </si>
  <si>
    <t>AGH-Hornos</t>
  </si>
  <si>
    <t>AGH</t>
  </si>
  <si>
    <t>AGM</t>
  </si>
  <si>
    <t>AGM-Motores a gas</t>
  </si>
  <si>
    <t>AGT</t>
  </si>
  <si>
    <t>AGT-Turbinas a gas y atomizadores</t>
  </si>
  <si>
    <t>AGV</t>
  </si>
  <si>
    <t>AGV- Otros aparatos</t>
  </si>
  <si>
    <t>ELBE</t>
  </si>
  <si>
    <t>ELBE-Instalaciones de enlace en edificios de vivienda</t>
  </si>
  <si>
    <t>Vivienda o Local</t>
  </si>
  <si>
    <t>secaderos y generadores de vapor</t>
  </si>
  <si>
    <t>Hornos</t>
  </si>
  <si>
    <t>Motores a gas</t>
  </si>
  <si>
    <t>Turbinas a gas y atomizadores</t>
  </si>
  <si>
    <t>Otros aparatos</t>
  </si>
  <si>
    <t>kW</t>
  </si>
  <si>
    <t xml:space="preserve">Vertederos </t>
  </si>
  <si>
    <t xml:space="preserve">Reforma de locales </t>
  </si>
  <si>
    <t>Instalación BT interior vivienda electrificación básica</t>
  </si>
  <si>
    <t>Instalación BT interior vivienda electrificación elevada</t>
  </si>
  <si>
    <t>Instalación de enlace en edificios de viviendas</t>
  </si>
  <si>
    <t>Vivienda o local</t>
  </si>
  <si>
    <t>Calefacción y ACS con caldera central</t>
  </si>
  <si>
    <t>INCCI</t>
  </si>
  <si>
    <t>Instalaciones industriales singulares</t>
  </si>
  <si>
    <t>Instalación Solar Térmica</t>
  </si>
  <si>
    <t>Certificado</t>
  </si>
  <si>
    <t>Homologación de aparatos a presión de tipo único o en serie</t>
  </si>
  <si>
    <t>DVPG - Homologación aparatos a presión de tipo único o en serie</t>
  </si>
  <si>
    <t>Se excluyen explícitamente las instalaciones de refrigeración criogénica y máquinas de absorción que se considerarán como otros trabajos, apartado INV.</t>
  </si>
  <si>
    <t>Para trazados especiales como alta montaña, suelos rocosso y suelos no urbanizados entre otros, apartado ELV.</t>
  </si>
  <si>
    <t>ELBVB</t>
  </si>
  <si>
    <t>ELBVE</t>
  </si>
  <si>
    <t>INCR</t>
  </si>
  <si>
    <t>INCO</t>
  </si>
  <si>
    <t>TERO</t>
  </si>
  <si>
    <t>TERV</t>
  </si>
  <si>
    <t>ELCT1</t>
  </si>
  <si>
    <t>ELCT2</t>
  </si>
  <si>
    <t>SPI</t>
  </si>
  <si>
    <t>SPN</t>
  </si>
  <si>
    <t>INCR - Instalaciones contra incendios para uso residencial</t>
  </si>
  <si>
    <t>INCO - Instalaciones contra incendios para uso no residencial</t>
  </si>
  <si>
    <t>ELBVB - B.T. viviendas electrificación básica</t>
  </si>
  <si>
    <t>ELBVE- B.T. viviendas electrificación elevada</t>
  </si>
  <si>
    <t>TERO- Redes de telecomunicaciones en otros edificios (I.C.T.)</t>
  </si>
  <si>
    <t>ELCT2 - C.T. (nuevo)de potencia &gt; 630 kVA</t>
  </si>
  <si>
    <t>SPI - Separata (cuyas CDV se hayan liquidado en el proyecto global)</t>
  </si>
  <si>
    <t>TERV- Redes de telecomunicaciones en viviendas  (I.C.T.)</t>
  </si>
  <si>
    <t>TOTAL</t>
  </si>
  <si>
    <t>Calefacción y ACS con caldera individual</t>
  </si>
  <si>
    <t>INVG</t>
  </si>
  <si>
    <t>Instalación de Ventilación en Garajes</t>
  </si>
  <si>
    <t>ELBES</t>
  </si>
  <si>
    <t>ELGE</t>
  </si>
  <si>
    <t>Instalaciones Eléctricas de Baja Tensión en Edificios Singulares</t>
  </si>
  <si>
    <t>Grupos electrógenos</t>
  </si>
  <si>
    <t>Plantas de cogeneración</t>
  </si>
  <si>
    <t>ESS</t>
  </si>
  <si>
    <t xml:space="preserve">Estudio de seguridad y salud </t>
  </si>
  <si>
    <t>MCE</t>
  </si>
  <si>
    <t>Memoria de Cálculo de Estructura de Edificación</t>
  </si>
  <si>
    <t>m2</t>
  </si>
  <si>
    <t>ELGE-Grupos electrógenos</t>
  </si>
  <si>
    <t>ELBES - Instalaciones eléctricas de baja tensión en edificios especiales</t>
  </si>
  <si>
    <t>KVA</t>
  </si>
  <si>
    <t>INVG - Instalación de Ventilación en Garajes</t>
  </si>
  <si>
    <t>MCE - Memoria de Cálculo de Estructuras de Edificación</t>
  </si>
  <si>
    <t>ESS - Estudio de seguridad y salud</t>
  </si>
  <si>
    <t>siempre que se aporte un documento global se aclculará la CDV considerándolo como conjunto.</t>
  </si>
  <si>
    <t xml:space="preserve">En los proyectos presentados para instalaciones fotovoltaicas en una misma ubicación, aunque para distintos peticionarios, </t>
  </si>
  <si>
    <t>IPJG</t>
  </si>
  <si>
    <t>PDIP</t>
  </si>
  <si>
    <t>PDIP - Proyecto Sujeto al Convenio con la Diputación</t>
  </si>
  <si>
    <t>I - Informe Pericial Justicia Gratuita</t>
  </si>
  <si>
    <t>Proyecto Sujeto al Convenio con la Diputación</t>
  </si>
  <si>
    <t>Informe Pericial Justicia Gratuita</t>
  </si>
  <si>
    <t>CNO - Otros edificios y oficinas de naves (1)</t>
  </si>
  <si>
    <t>ELBI</t>
  </si>
  <si>
    <t>ELBI - B.T. industria y aparcamientos (7)</t>
  </si>
  <si>
    <t>Tabla datos</t>
  </si>
  <si>
    <t>Movimiento de tierras, cierres y pavimentaciones (no incluye las instalaciones). La superficie urbanizada es toda la parcela, incluyendo cierres y pavimentos.</t>
  </si>
  <si>
    <t>ELFS</t>
  </si>
  <si>
    <t>Instalaciones fotovoltaicas con seguimiento solar</t>
  </si>
  <si>
    <t>(10)</t>
  </si>
  <si>
    <t>"- Maquinaria no proyectada:"</t>
  </si>
  <si>
    <t>"- Maquinaria proyectada (proyecto de una máquina) : DVMC"</t>
  </si>
  <si>
    <t>que forma parte de las instalaciones, almacenamiento, …, es decir de trabajos con Derechos asociados, se considera que la inversión en maquinaria ya está incluida en los mismos.</t>
  </si>
  <si>
    <t>de proceso: para el cálculo de las CDV se aplicará DVMP al presupuesto de la inversión realizada en maquinaria, siempre que sea equipo principal para el proceso, no proyectado y no incluido en ningún TT, cuyo coste supere el 50% del presupuesto del proyecto.</t>
  </si>
  <si>
    <t>Aplica a:</t>
  </si>
  <si>
    <t>CNO</t>
  </si>
  <si>
    <t>INFI, INAC</t>
  </si>
  <si>
    <t>ELBL, ELBI</t>
  </si>
  <si>
    <t>ELL1, ELL2, ELS1, ELS2</t>
  </si>
  <si>
    <t>DVCM, DVMP</t>
  </si>
  <si>
    <t>CNN1, CNN2, CNN3</t>
  </si>
  <si>
    <t>---</t>
  </si>
  <si>
    <t>ELFF, ELFS</t>
  </si>
  <si>
    <t>23, 24</t>
  </si>
  <si>
    <t>63, 68</t>
  </si>
  <si>
    <t>58, 59, 60, 61</t>
  </si>
  <si>
    <t>103, 105</t>
  </si>
  <si>
    <t>3, 4, 5</t>
  </si>
  <si>
    <t>52, 64</t>
  </si>
  <si>
    <t>En los proyectos presentados para instalaciones fotovoltaicas en una misma ubicación, aunque para distintos peticionarios, siempre que se aporte un documento global se aclculará la CDV considerándolo como conjunto.</t>
  </si>
  <si>
    <t>Esta en dos:</t>
  </si>
  <si>
    <t>La potencia de arrastre es la potencia en el eje compresor. Se excluyen explícitamente las instalaciones de refrigeración criogénica y máquinas de absorción que se considerarán como otros trabajos, apartado INV.</t>
  </si>
  <si>
    <t>Primera casilla de tipo de trabajo</t>
  </si>
  <si>
    <t xml:space="preserve"> </t>
  </si>
  <si>
    <t xml:space="preserve"> - de proceso: para el cálculo de las CDV se aplicará DVMP al presupuesto de la inversión realizada en maquinaria, siempre que sea equipo principal para el proceso, no proyectado y no incluido en ningún TT, cuyo coste supere el 50% del presupuesto del proyecto.</t>
  </si>
  <si>
    <t>Segunda casilla de tipo de trabajo</t>
  </si>
  <si>
    <t>Tercera casilla de tipo de trabajo</t>
  </si>
  <si>
    <t>Cuarta casilla de tipo de trabajo</t>
  </si>
  <si>
    <t>Quinta casilla de tipo de trabajo</t>
  </si>
  <si>
    <t>Primera casilla de tipo de documento</t>
  </si>
  <si>
    <t>Requerirán Autorización Ambiental Integrada las actividades industriales recogidas en el anejo 1 de la Ley 16/2002, de 1 de julio, de prevención y control integrados de la contaminación</t>
  </si>
  <si>
    <t>A deducir de las CDV del proyecto en el momento en el que se facturen estas.</t>
  </si>
  <si>
    <t>Segunda casilla de tipo de documento</t>
  </si>
  <si>
    <t>Tercera casilla de tipo de documento</t>
  </si>
  <si>
    <t>Cuarta casilla de tipo de documento</t>
  </si>
  <si>
    <t>Quinta casilla de tipo de documento</t>
  </si>
  <si>
    <t>Certficado instalación Frigorífica</t>
  </si>
  <si>
    <t>ELTC</t>
  </si>
  <si>
    <t>Instalaciones Termosolares mediante cilindro parabólico</t>
  </si>
  <si>
    <t>DV cálculo</t>
  </si>
  <si>
    <t>DV mínimas (euros)</t>
  </si>
  <si>
    <t>Primer reductor</t>
  </si>
  <si>
    <r>
      <t>m</t>
    </r>
    <r>
      <rPr>
        <vertAlign val="superscript"/>
        <sz val="6"/>
        <rFont val="Helvetica 45 Light"/>
        <family val="2"/>
      </rPr>
      <t xml:space="preserve">2 </t>
    </r>
    <r>
      <rPr>
        <sz val="6"/>
        <rFont val="Helvetica 45 Light"/>
        <family val="2"/>
      </rPr>
      <t>(construido)</t>
    </r>
  </si>
  <si>
    <r>
      <t>m</t>
    </r>
    <r>
      <rPr>
        <vertAlign val="superscript"/>
        <sz val="6"/>
        <rFont val="Helvetica 45 Light"/>
        <family val="2"/>
      </rPr>
      <t>2</t>
    </r>
  </si>
  <si>
    <r>
      <t>m</t>
    </r>
    <r>
      <rPr>
        <vertAlign val="superscript"/>
        <sz val="6"/>
        <rFont val="Helvetica 45 Light"/>
        <family val="2"/>
      </rPr>
      <t>3</t>
    </r>
  </si>
  <si>
    <r>
      <t xml:space="preserve">m </t>
    </r>
    <r>
      <rPr>
        <vertAlign val="superscript"/>
        <sz val="6"/>
        <rFont val="Helvetica 45 Light"/>
        <family val="2"/>
      </rPr>
      <t>2</t>
    </r>
  </si>
  <si>
    <r>
      <t>ELCT1 - C.T. (nuevo) de potencia ≤</t>
    </r>
    <r>
      <rPr>
        <sz val="7.5"/>
        <rFont val="Helvetica 45 Light"/>
        <family val="2"/>
      </rPr>
      <t xml:space="preserve"> </t>
    </r>
    <r>
      <rPr>
        <sz val="6"/>
        <rFont val="Helvetica 45 Light"/>
        <family val="2"/>
      </rPr>
      <t>630 kVA</t>
    </r>
  </si>
  <si>
    <t>E</t>
  </si>
  <si>
    <t>E - Estudios con entidad propia (Informes, Valoraciones, Dictamenes, Homologaciones, Inspecciones  Técnicas de Edificios, Libros del Edificio, Estudios de Integración Paisajistica, Declaración de Interés Comunitario, …)</t>
  </si>
  <si>
    <t>C - Certificado diverso (cédula de habitabilidad, de adecuación de normativa, de inspecciones eléctricas, de máquinas recreativas, de solidez, revisiones periódicas de instalaciones, certificados para ferias, certificados de construcción o pruebas de aparatos a presión de tipo único o en serie, certificados de pruebas de aparatos a gas de tipo único o en serie,….)</t>
  </si>
  <si>
    <t>PAU</t>
  </si>
  <si>
    <t>PAU - Proyecto de Actuación Urbanistica (Parcelación, Plan de Ordenación, Plan Parcial, Plan especial de reforma interior, Proyecto de delimitación de suelo urbano, delimitación de polígonos, compesión para suelo residencial y no residencial, Programas de actuación urbanística para uso residencial y no residencial,...)</t>
  </si>
  <si>
    <t>PEM</t>
  </si>
  <si>
    <t>PEM - Planes de autoprotección y de emergencia</t>
  </si>
  <si>
    <t>EIA</t>
  </si>
  <si>
    <t>ELPC - Instalaciones de Cogeneración</t>
  </si>
  <si>
    <t xml:space="preserve">ELTC - Instalaciones termosolares </t>
  </si>
  <si>
    <t>INAV</t>
  </si>
  <si>
    <t>INAV - Agua viviendas</t>
  </si>
  <si>
    <t>ELF</t>
  </si>
  <si>
    <t>ELF - Instalaciones fotovoltaicas</t>
  </si>
  <si>
    <t>CA</t>
  </si>
  <si>
    <t>CA -  Comunicación Ambiental</t>
  </si>
  <si>
    <t>LA - Licencia Ambiental</t>
  </si>
  <si>
    <t>CCA</t>
  </si>
  <si>
    <t>CCA -  Certificado Comunicación Ambiental</t>
  </si>
  <si>
    <t>CLA</t>
  </si>
  <si>
    <t>CLA - Certificado Licencia Ambiental</t>
  </si>
  <si>
    <r>
      <t xml:space="preserve">m </t>
    </r>
    <r>
      <rPr>
        <vertAlign val="superscript"/>
        <sz val="6"/>
        <color indexed="48"/>
        <rFont val="Helvetica 45 Light"/>
        <family val="2"/>
      </rPr>
      <t>2</t>
    </r>
  </si>
  <si>
    <t>CAAI</t>
  </si>
  <si>
    <t>CAAI -  Certificado Autorización Ambiental Integrada</t>
  </si>
  <si>
    <t>MTI</t>
  </si>
  <si>
    <t>MTI - Memoria Tipo de Instalaciones</t>
  </si>
  <si>
    <t>CMTI</t>
  </si>
  <si>
    <t>CMTI -  Certificado Memoria Tipo de Instalaciones</t>
  </si>
  <si>
    <t>Agua en viviendas</t>
  </si>
  <si>
    <t>Instalaciones fotovoltaicas</t>
  </si>
  <si>
    <t>Estudio con entidad propia</t>
  </si>
  <si>
    <t>Plan de de autoprotección y de emergencia</t>
  </si>
  <si>
    <t xml:space="preserve">Estudio de impacto ambiental </t>
  </si>
  <si>
    <t>Proyecto de actuación urbanistica</t>
  </si>
  <si>
    <t>Comunicación Ambiental</t>
  </si>
  <si>
    <t>Licencia Ambiental</t>
  </si>
  <si>
    <t>Certificado Comunicación Ambiental</t>
  </si>
  <si>
    <t>Certificado Licencia Ambiental</t>
  </si>
  <si>
    <t>Certificado Autorización Ambiental Integrada</t>
  </si>
  <si>
    <t>Memoria Tipo de Instalaciones</t>
  </si>
  <si>
    <t>Certificado Memoria Tipo de Instalaciones</t>
  </si>
  <si>
    <t xml:space="preserve">EIA - Estudio de Impacto Ambiental </t>
  </si>
  <si>
    <t>SCC - Solicitud de certificado de compatibilidad urbanística</t>
  </si>
  <si>
    <t>IVA (21%)</t>
  </si>
  <si>
    <t>IVA-21%</t>
  </si>
  <si>
    <t>El coste del visado de la Asunción de Dirección Técnica no incluye el coste del Libro de Órdenes que será de 15 € + IVA</t>
  </si>
  <si>
    <t>El coste del visado de la Asunción de Coordinación de Seguridad y Salud no incluye el coste del Libro de Incidencias que será de 15 € + IVA</t>
  </si>
  <si>
    <t>Valores actividades</t>
  </si>
  <si>
    <t>0-500</t>
  </si>
  <si>
    <t>500-1000</t>
  </si>
  <si>
    <t>1000-4000</t>
  </si>
  <si>
    <t>4000-8000</t>
  </si>
  <si>
    <t>&gt;8000</t>
  </si>
  <si>
    <t>Tipos de maquinaria (9)</t>
  </si>
  <si>
    <t>Superficie total de plantas y cubiertas.</t>
  </si>
  <si>
    <t>CEE</t>
  </si>
  <si>
    <t xml:space="preserve">CEE- Certificado de Eficiencia Energética en Edificios </t>
  </si>
  <si>
    <t>0-100</t>
  </si>
  <si>
    <t>100-500</t>
  </si>
  <si>
    <t>Certificado de Eficiencia Energética en Edificios</t>
  </si>
  <si>
    <r>
      <t xml:space="preserve">m </t>
    </r>
    <r>
      <rPr>
        <vertAlign val="superscript"/>
        <sz val="6"/>
        <color indexed="17"/>
        <rFont val="Helvetica 45 Light"/>
        <family val="2"/>
      </rPr>
      <t>2</t>
    </r>
  </si>
  <si>
    <t>Certificados de Eficiencia Energética en Edificios Existentes</t>
  </si>
  <si>
    <t>Según</t>
  </si>
  <si>
    <t>CEE - Certificado de Eficiencia Energética</t>
  </si>
  <si>
    <t>Versión 01/01/19</t>
  </si>
  <si>
    <r>
      <t>1.- INDICAR LOS TIPOS DE TRABAJOS - TT:</t>
    </r>
    <r>
      <rPr>
        <sz val="9"/>
        <color indexed="8"/>
        <rFont val="Klavika Rg"/>
        <family val="3"/>
      </rPr>
      <t xml:space="preserve"> identifica la obra o instalación.</t>
    </r>
  </si>
  <si>
    <r>
      <t>2.- INDICAR LOS TIPOS DE DOCUMENTOS - TD:</t>
    </r>
    <r>
      <rPr>
        <b/>
        <sz val="9"/>
        <color indexed="8"/>
        <rFont val="Klavika Rg"/>
        <family val="3"/>
      </rPr>
      <t xml:space="preserve"> </t>
    </r>
    <r>
      <rPr>
        <sz val="9"/>
        <color indexed="8"/>
        <rFont val="Klavika Rg"/>
        <family val="3"/>
      </rPr>
      <t>identifica la naturaleza de la documentación.</t>
    </r>
  </si>
  <si>
    <t>Cuotas de Visado Válidas a partir del 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</si>
</sst>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#,##0.0000"/>
  </numFmts>
  <fonts count="68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name val="Bookman Old Style"/>
      <family val="1"/>
    </font>
    <font>
      <b/>
      <sz val="7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8"/>
      <color indexed="52"/>
      <name val="Arial"/>
      <family val="2"/>
    </font>
    <font>
      <b/>
      <sz val="8"/>
      <color indexed="10"/>
      <name val="Arial"/>
      <family val="2"/>
    </font>
    <font>
      <b/>
      <sz val="8"/>
      <color indexed="22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Helvetica 45 Light"/>
      <family val="2"/>
    </font>
    <font>
      <sz val="8"/>
      <color indexed="9"/>
      <name val="Helvetica 45 Light"/>
      <family val="2"/>
    </font>
    <font>
      <b/>
      <sz val="10"/>
      <name val="Helvetica 45 Light"/>
      <family val="2"/>
    </font>
    <font>
      <b/>
      <sz val="6"/>
      <name val="Helvetica 45 Light"/>
      <family val="2"/>
    </font>
    <font>
      <sz val="8"/>
      <name val="Helvetica 45 Light"/>
      <family val="2"/>
    </font>
    <font>
      <b/>
      <sz val="8"/>
      <name val="Helvetica 45 Light"/>
      <family val="2"/>
    </font>
    <font>
      <b/>
      <sz val="7"/>
      <name val="Helvetica 45 Light"/>
      <family val="2"/>
    </font>
    <font>
      <sz val="6"/>
      <name val="Helvetica 45 Light"/>
      <family val="2"/>
    </font>
    <font>
      <vertAlign val="superscript"/>
      <sz val="6"/>
      <name val="Helvetica 45 Light"/>
      <family val="2"/>
    </font>
    <font>
      <sz val="7.5"/>
      <name val="Helvetica 45 Light"/>
      <family val="2"/>
    </font>
    <font>
      <sz val="8"/>
      <color indexed="10"/>
      <name val="Helvetica 45 Light"/>
      <family val="2"/>
    </font>
    <font>
      <sz val="6"/>
      <color indexed="9"/>
      <name val="Helvetica 45 Light"/>
      <family val="2"/>
    </font>
    <font>
      <sz val="6"/>
      <color indexed="10"/>
      <name val="Helvetica 45 Light"/>
      <family val="2"/>
    </font>
    <font>
      <sz val="7"/>
      <name val="Helvetica 45 Light"/>
      <family val="2"/>
    </font>
    <font>
      <b/>
      <u/>
      <sz val="8"/>
      <name val="Helvetica 45 Light"/>
      <family val="2"/>
    </font>
    <font>
      <sz val="6"/>
      <color indexed="48"/>
      <name val="Helvetica 45 Light"/>
      <family val="2"/>
    </font>
    <font>
      <vertAlign val="superscript"/>
      <sz val="6"/>
      <color indexed="48"/>
      <name val="Helvetica 45 Light"/>
      <family val="2"/>
    </font>
    <font>
      <sz val="8"/>
      <color indexed="48"/>
      <name val="Arial"/>
      <family val="2"/>
    </font>
    <font>
      <sz val="6"/>
      <color indexed="48"/>
      <name val="Arial"/>
      <family val="2"/>
    </font>
    <font>
      <sz val="6"/>
      <color indexed="48"/>
      <name val="Bookman Old Style"/>
      <family val="1"/>
    </font>
    <font>
      <b/>
      <sz val="8"/>
      <color indexed="48"/>
      <name val="Arial"/>
      <family val="2"/>
    </font>
    <font>
      <sz val="6"/>
      <color indexed="10"/>
      <name val="Arial"/>
      <family val="2"/>
    </font>
    <font>
      <sz val="6"/>
      <color indexed="10"/>
      <name val="Bookman Old Style"/>
      <family val="1"/>
    </font>
    <font>
      <sz val="6"/>
      <color indexed="57"/>
      <name val="Arial"/>
      <family val="2"/>
    </font>
    <font>
      <sz val="6"/>
      <color indexed="57"/>
      <name val="Bookman Old Style"/>
      <family val="1"/>
    </font>
    <font>
      <sz val="8"/>
      <color indexed="57"/>
      <name val="Arial"/>
      <family val="2"/>
    </font>
    <font>
      <sz val="6"/>
      <color indexed="17"/>
      <name val="Helvetica 45 Light"/>
      <family val="2"/>
    </font>
    <font>
      <vertAlign val="superscript"/>
      <sz val="6"/>
      <color indexed="17"/>
      <name val="Helvetica 45 Light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Klavika Rg"/>
      <family val="3"/>
    </font>
    <font>
      <b/>
      <sz val="12"/>
      <color indexed="9"/>
      <name val="Klavika Rg"/>
      <family val="3"/>
    </font>
    <font>
      <sz val="10"/>
      <color indexed="54"/>
      <name val="Klavika Rg"/>
      <family val="3"/>
    </font>
    <font>
      <sz val="11"/>
      <name val="Klavika Rg"/>
      <family val="3"/>
    </font>
    <font>
      <sz val="10"/>
      <color indexed="9"/>
      <name val="Klavika Rg"/>
      <family val="3"/>
    </font>
    <font>
      <b/>
      <sz val="10"/>
      <color indexed="9"/>
      <name val="Klavika Rg"/>
      <family val="3"/>
    </font>
    <font>
      <b/>
      <sz val="10"/>
      <color indexed="62"/>
      <name val="Klavika Rg"/>
      <family val="3"/>
    </font>
    <font>
      <b/>
      <sz val="11"/>
      <color indexed="9"/>
      <name val="Klavika Rg"/>
      <family val="3"/>
    </font>
    <font>
      <b/>
      <sz val="10"/>
      <name val="Klavika Rg"/>
      <family val="3"/>
    </font>
    <font>
      <sz val="8"/>
      <name val="Klavika Rg"/>
      <family val="3"/>
    </font>
    <font>
      <sz val="12"/>
      <color indexed="8"/>
      <name val="Klavika Rg"/>
      <family val="3"/>
    </font>
    <font>
      <b/>
      <sz val="10"/>
      <color indexed="8"/>
      <name val="Klavika Rg"/>
      <family val="3"/>
    </font>
    <font>
      <sz val="9"/>
      <color indexed="8"/>
      <name val="Klavika Rg"/>
      <family val="3"/>
    </font>
    <font>
      <sz val="12"/>
      <name val="Klavika Rg"/>
      <family val="3"/>
    </font>
    <font>
      <sz val="10"/>
      <color indexed="8"/>
      <name val="Klavika Rg"/>
      <family val="3"/>
    </font>
    <font>
      <b/>
      <sz val="8"/>
      <name val="Klavika Rg"/>
      <family val="3"/>
    </font>
    <font>
      <b/>
      <sz val="12"/>
      <color indexed="8"/>
      <name val="Klavika Rg"/>
      <family val="3"/>
    </font>
    <font>
      <b/>
      <sz val="9"/>
      <color indexed="8"/>
      <name val="Klavika Rg"/>
      <family val="3"/>
    </font>
    <font>
      <b/>
      <sz val="14"/>
      <name val="Klavika Rg"/>
      <family val="3"/>
    </font>
    <font>
      <b/>
      <sz val="14"/>
      <color indexed="25"/>
      <name val="Klavika Rg"/>
      <family val="3"/>
    </font>
    <font>
      <sz val="12"/>
      <color indexed="9"/>
      <name val="Klavika Rg"/>
      <family val="3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/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1" xfId="0" applyFont="1" applyBorder="1"/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0" borderId="1" xfId="0" applyFont="1" applyFill="1" applyBorder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2" fillId="0" borderId="0" xfId="0" applyFont="1" applyFill="1" applyBorder="1"/>
    <xf numFmtId="164" fontId="10" fillId="0" borderId="8" xfId="0" applyNumberFormat="1" applyFont="1" applyBorder="1"/>
    <xf numFmtId="0" fontId="10" fillId="2" borderId="5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1" fillId="2" borderId="1" xfId="0" applyFont="1" applyFill="1" applyBorder="1"/>
    <xf numFmtId="0" fontId="8" fillId="0" borderId="0" xfId="0" applyFont="1" applyFill="1" applyBorder="1" applyAlignment="1"/>
    <xf numFmtId="0" fontId="11" fillId="0" borderId="0" xfId="0" applyFont="1" applyFill="1" applyBorder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64" fontId="11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/>
    <xf numFmtId="164" fontId="8" fillId="2" borderId="9" xfId="0" applyNumberFormat="1" applyFont="1" applyFill="1" applyBorder="1"/>
    <xf numFmtId="164" fontId="2" fillId="0" borderId="1" xfId="0" applyNumberFormat="1" applyFont="1" applyFill="1" applyBorder="1"/>
    <xf numFmtId="164" fontId="11" fillId="2" borderId="1" xfId="0" applyNumberFormat="1" applyFont="1" applyFill="1" applyBorder="1"/>
    <xf numFmtId="0" fontId="2" fillId="0" borderId="0" xfId="0" applyFont="1" applyFill="1" applyBorder="1" applyAlignment="1"/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4" xfId="0" applyFont="1" applyBorder="1" applyAlignment="1"/>
    <xf numFmtId="0" fontId="2" fillId="0" borderId="4" xfId="0" applyFont="1" applyFill="1" applyBorder="1" applyAlignment="1"/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right"/>
    </xf>
    <xf numFmtId="164" fontId="10" fillId="0" borderId="8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shrinkToFit="1"/>
    </xf>
    <xf numFmtId="0" fontId="1" fillId="2" borderId="5" xfId="0" applyFont="1" applyFill="1" applyBorder="1"/>
    <xf numFmtId="164" fontId="1" fillId="2" borderId="10" xfId="0" applyNumberFormat="1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/>
    <xf numFmtId="0" fontId="2" fillId="3" borderId="4" xfId="0" applyFont="1" applyFill="1" applyBorder="1" applyAlignment="1">
      <alignment horizontal="center"/>
    </xf>
    <xf numFmtId="164" fontId="10" fillId="3" borderId="8" xfId="0" applyNumberFormat="1" applyFont="1" applyFill="1" applyBorder="1"/>
    <xf numFmtId="0" fontId="6" fillId="3" borderId="3" xfId="0" applyFont="1" applyFill="1" applyBorder="1" applyAlignment="1">
      <alignment vertical="top" wrapText="1"/>
    </xf>
    <xf numFmtId="0" fontId="1" fillId="0" borderId="11" xfId="0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/>
    <xf numFmtId="4" fontId="2" fillId="3" borderId="1" xfId="0" applyNumberFormat="1" applyFont="1" applyFill="1" applyBorder="1"/>
    <xf numFmtId="4" fontId="2" fillId="0" borderId="4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vertical="top" wrapText="1"/>
    </xf>
    <xf numFmtId="0" fontId="23" fillId="3" borderId="13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vertical="top" wrapText="1"/>
    </xf>
    <xf numFmtId="0" fontId="16" fillId="0" borderId="0" xfId="0" applyFont="1" applyProtection="1">
      <protection locked="0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shrinkToFit="1"/>
    </xf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right" vertical="center"/>
    </xf>
    <xf numFmtId="164" fontId="19" fillId="0" borderId="6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0" fontId="16" fillId="0" borderId="0" xfId="0" applyFont="1" applyBorder="1" applyAlignment="1">
      <alignment shrinkToFi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20" fillId="0" borderId="0" xfId="0" applyFont="1" applyAlignment="1"/>
    <xf numFmtId="0" fontId="21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4" fontId="19" fillId="4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4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4" fontId="22" fillId="4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20" fillId="0" borderId="0" xfId="0" applyFont="1"/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shrinkToFit="1"/>
    </xf>
    <xf numFmtId="4" fontId="19" fillId="2" borderId="3" xfId="0" applyNumberFormat="1" applyFont="1" applyFill="1" applyBorder="1" applyAlignment="1">
      <alignment horizontal="center" vertical="center" shrinkToFit="1"/>
    </xf>
    <xf numFmtId="0" fontId="21" fillId="4" borderId="3" xfId="0" applyFont="1" applyFill="1" applyBorder="1" applyAlignment="1" applyProtection="1">
      <alignment horizontal="center" vertical="center"/>
      <protection locked="0"/>
    </xf>
    <xf numFmtId="0" fontId="23" fillId="0" borderId="3" xfId="0" applyFont="1" applyBorder="1" applyAlignment="1">
      <alignment horizontal="center" vertical="top"/>
    </xf>
    <xf numFmtId="0" fontId="23" fillId="0" borderId="13" xfId="0" applyFont="1" applyFill="1" applyBorder="1" applyAlignment="1">
      <alignment horizontal="center" vertical="top" wrapText="1"/>
    </xf>
    <xf numFmtId="4" fontId="23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0" borderId="3" xfId="0" applyFont="1" applyBorder="1" applyAlignment="1"/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3" borderId="13" xfId="0" applyFont="1" applyFill="1" applyBorder="1" applyAlignment="1">
      <alignment horizontal="center" vertical="top" wrapText="1"/>
    </xf>
    <xf numFmtId="0" fontId="23" fillId="3" borderId="3" xfId="0" applyFont="1" applyFill="1" applyBorder="1" applyAlignment="1">
      <alignment horizontal="center" vertical="top"/>
    </xf>
    <xf numFmtId="0" fontId="23" fillId="3" borderId="3" xfId="0" applyFont="1" applyFill="1" applyBorder="1" applyAlignment="1"/>
    <xf numFmtId="0" fontId="16" fillId="0" borderId="3" xfId="0" applyFont="1" applyBorder="1"/>
    <xf numFmtId="0" fontId="23" fillId="3" borderId="3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23" fillId="3" borderId="15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top"/>
    </xf>
    <xf numFmtId="4" fontId="23" fillId="2" borderId="3" xfId="0" applyNumberFormat="1" applyFont="1" applyFill="1" applyBorder="1" applyAlignment="1" applyProtection="1">
      <alignment horizontal="center" vertical="center"/>
      <protection locked="0"/>
    </xf>
    <xf numFmtId="0" fontId="23" fillId="3" borderId="3" xfId="0" applyFont="1" applyFill="1" applyBorder="1" applyAlignment="1">
      <alignment horizontal="center" vertical="center" shrinkToFit="1"/>
    </xf>
    <xf numFmtId="0" fontId="23" fillId="3" borderId="3" xfId="0" applyFont="1" applyFill="1" applyBorder="1" applyAlignment="1" applyProtection="1">
      <alignment horizontal="center" vertical="center"/>
      <protection locked="0"/>
    </xf>
    <xf numFmtId="0" fontId="23" fillId="0" borderId="12" xfId="0" applyFont="1" applyFill="1" applyBorder="1" applyAlignment="1">
      <alignment horizontal="center" vertical="top" wrapText="1"/>
    </xf>
    <xf numFmtId="0" fontId="16" fillId="0" borderId="16" xfId="0" applyFont="1" applyBorder="1"/>
    <xf numFmtId="164" fontId="16" fillId="0" borderId="16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vertical="top" wrapText="1"/>
    </xf>
    <xf numFmtId="0" fontId="23" fillId="0" borderId="3" xfId="0" applyFont="1" applyBorder="1" applyAlignment="1">
      <alignment horizontal="center"/>
    </xf>
    <xf numFmtId="0" fontId="23" fillId="0" borderId="3" xfId="0" applyFont="1" applyBorder="1"/>
    <xf numFmtId="0" fontId="23" fillId="0" borderId="3" xfId="0" applyFont="1" applyFill="1" applyBorder="1"/>
    <xf numFmtId="0" fontId="23" fillId="0" borderId="13" xfId="0" applyFont="1" applyBorder="1"/>
    <xf numFmtId="0" fontId="23" fillId="0" borderId="13" xfId="0" applyFont="1" applyFill="1" applyBorder="1"/>
    <xf numFmtId="0" fontId="23" fillId="5" borderId="3" xfId="0" applyFont="1" applyFill="1" applyBorder="1" applyAlignment="1">
      <alignment horizontal="center" vertical="center"/>
    </xf>
    <xf numFmtId="0" fontId="23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/>
    <xf numFmtId="0" fontId="23" fillId="0" borderId="0" xfId="0" applyFont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0" fontId="16" fillId="0" borderId="0" xfId="0" applyFont="1" applyBorder="1" applyAlignment="1"/>
    <xf numFmtId="0" fontId="1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Border="1" applyAlignment="1">
      <alignment horizontal="center" vertical="top" wrapText="1"/>
    </xf>
    <xf numFmtId="4" fontId="23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4" fontId="26" fillId="0" borderId="0" xfId="0" applyNumberFormat="1" applyFont="1" applyBorder="1" applyAlignment="1">
      <alignment horizontal="center"/>
    </xf>
    <xf numFmtId="164" fontId="20" fillId="0" borderId="0" xfId="0" applyNumberFormat="1" applyFont="1" applyBorder="1"/>
    <xf numFmtId="0" fontId="23" fillId="0" borderId="0" xfId="0" quotePrefix="1" applyFont="1" applyAlignment="1"/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/>
    <xf numFmtId="164" fontId="20" fillId="0" borderId="0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Fill="1" applyBorder="1" applyAlignment="1"/>
    <xf numFmtId="164" fontId="21" fillId="0" borderId="0" xfId="0" applyNumberFormat="1" applyFont="1" applyBorder="1" applyAlignment="1"/>
    <xf numFmtId="166" fontId="17" fillId="6" borderId="0" xfId="0" applyNumberFormat="1" applyFont="1" applyFill="1" applyAlignment="1">
      <alignment horizontal="center"/>
    </xf>
    <xf numFmtId="0" fontId="17" fillId="6" borderId="0" xfId="0" applyFont="1" applyFill="1" applyBorder="1" applyAlignment="1"/>
    <xf numFmtId="0" fontId="20" fillId="0" borderId="0" xfId="0" applyFont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right" vertical="center"/>
    </xf>
    <xf numFmtId="4" fontId="16" fillId="6" borderId="0" xfId="0" applyNumberFormat="1" applyFont="1" applyFill="1" applyAlignment="1">
      <alignment horizontal="center"/>
    </xf>
    <xf numFmtId="164" fontId="16" fillId="6" borderId="0" xfId="0" applyNumberFormat="1" applyFont="1" applyFill="1" applyAlignment="1"/>
    <xf numFmtId="0" fontId="21" fillId="0" borderId="0" xfId="0" applyFont="1" applyAlignment="1">
      <alignment horizontal="left"/>
    </xf>
    <xf numFmtId="0" fontId="19" fillId="0" borderId="0" xfId="0" applyFont="1" applyFill="1" applyBorder="1" applyAlignment="1">
      <alignment horizontal="center" vertical="center" shrinkToFit="1"/>
    </xf>
    <xf numFmtId="0" fontId="27" fillId="7" borderId="0" xfId="0" applyFont="1" applyFill="1" applyAlignment="1">
      <alignment horizontal="center"/>
    </xf>
    <xf numFmtId="0" fontId="23" fillId="0" borderId="0" xfId="0" applyFont="1" applyFill="1" applyAlignment="1"/>
    <xf numFmtId="0" fontId="23" fillId="0" borderId="0" xfId="0" applyFont="1" applyFill="1" applyAlignment="1">
      <alignment horizontal="center"/>
    </xf>
    <xf numFmtId="4" fontId="23" fillId="0" borderId="0" xfId="0" applyNumberFormat="1" applyFont="1" applyFill="1" applyAlignment="1">
      <alignment horizontal="center"/>
    </xf>
    <xf numFmtId="0" fontId="20" fillId="0" borderId="0" xfId="0" applyFont="1" applyBorder="1" applyAlignment="1" applyProtection="1">
      <alignment horizontal="center"/>
    </xf>
    <xf numFmtId="4" fontId="23" fillId="0" borderId="0" xfId="0" applyNumberFormat="1" applyFont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/>
    </xf>
    <xf numFmtId="14" fontId="20" fillId="0" borderId="0" xfId="0" applyNumberFormat="1" applyFont="1" applyFill="1" applyBorder="1" applyAlignment="1" applyProtection="1">
      <alignment horizontal="center" vertical="top"/>
      <protection locked="0"/>
    </xf>
    <xf numFmtId="0" fontId="28" fillId="0" borderId="0" xfId="0" applyFont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4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4" fontId="20" fillId="0" borderId="0" xfId="0" applyNumberFormat="1" applyFont="1" applyFill="1" applyBorder="1" applyAlignment="1" applyProtection="1">
      <alignment horizontal="center" vertical="top"/>
      <protection locked="0"/>
    </xf>
    <xf numFmtId="4" fontId="20" fillId="0" borderId="0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/>
    </xf>
    <xf numFmtId="0" fontId="27" fillId="7" borderId="0" xfId="0" applyFont="1" applyFill="1" applyAlignment="1" applyProtection="1">
      <alignment horizontal="center"/>
    </xf>
    <xf numFmtId="0" fontId="29" fillId="0" borderId="0" xfId="0" applyFont="1" applyFill="1" applyAlignment="1">
      <alignment horizontal="right"/>
    </xf>
    <xf numFmtId="0" fontId="28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protection locked="0"/>
    </xf>
    <xf numFmtId="0" fontId="29" fillId="0" borderId="0" xfId="0" applyFont="1" applyFill="1" applyAlignment="1">
      <alignment horizontal="center"/>
    </xf>
    <xf numFmtId="4" fontId="29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" fontId="16" fillId="0" borderId="0" xfId="0" applyNumberFormat="1" applyFont="1" applyFill="1" applyAlignment="1">
      <alignment horizontal="center"/>
    </xf>
    <xf numFmtId="0" fontId="16" fillId="0" borderId="0" xfId="0" applyFont="1" applyFill="1" applyAlignment="1" applyProtection="1">
      <alignment horizontal="center"/>
      <protection locked="0"/>
    </xf>
    <xf numFmtId="4" fontId="16" fillId="0" borderId="0" xfId="0" applyNumberFormat="1" applyFont="1" applyFill="1" applyAlignment="1" applyProtection="1">
      <alignment horizontal="center"/>
      <protection locked="0"/>
    </xf>
    <xf numFmtId="0" fontId="23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shrinkToFit="1"/>
    </xf>
    <xf numFmtId="49" fontId="20" fillId="0" borderId="0" xfId="0" applyNumberFormat="1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1" fillId="0" borderId="0" xfId="0" applyFont="1" applyFill="1" applyAlignment="1" applyProtection="1">
      <alignment horizontal="right" vertical="center"/>
    </xf>
    <xf numFmtId="0" fontId="20" fillId="0" borderId="0" xfId="0" quotePrefix="1" applyFont="1" applyFill="1" applyAlignment="1"/>
    <xf numFmtId="0" fontId="20" fillId="0" borderId="0" xfId="0" applyFont="1" applyFill="1" applyAlignment="1" applyProtection="1">
      <alignment vertical="center" wrapText="1"/>
    </xf>
    <xf numFmtId="0" fontId="20" fillId="0" borderId="0" xfId="0" applyFont="1" applyFill="1" applyAlignment="1">
      <alignment horizontal="righ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vertical="center"/>
      <protection hidden="1"/>
    </xf>
    <xf numFmtId="0" fontId="20" fillId="0" borderId="0" xfId="0" applyFont="1" applyFill="1" applyProtection="1"/>
    <xf numFmtId="0" fontId="20" fillId="0" borderId="0" xfId="0" applyFont="1" applyFill="1" applyAlignment="1" applyProtection="1">
      <alignment horizontal="center" vertical="center"/>
    </xf>
    <xf numFmtId="49" fontId="20" fillId="0" borderId="0" xfId="0" applyNumberFormat="1" applyFont="1" applyFill="1" applyProtection="1"/>
    <xf numFmtId="0" fontId="20" fillId="0" borderId="0" xfId="0" applyFont="1" applyFill="1"/>
    <xf numFmtId="0" fontId="20" fillId="0" borderId="0" xfId="0" applyNumberFormat="1" applyFont="1" applyFill="1" applyAlignment="1"/>
    <xf numFmtId="0" fontId="16" fillId="0" borderId="0" xfId="0" applyFont="1" applyFill="1"/>
    <xf numFmtId="0" fontId="23" fillId="0" borderId="0" xfId="0" applyFont="1" applyFill="1" applyAlignment="1">
      <alignment shrinkToFit="1"/>
    </xf>
    <xf numFmtId="0" fontId="30" fillId="0" borderId="0" xfId="0" applyFont="1"/>
    <xf numFmtId="0" fontId="23" fillId="0" borderId="0" xfId="0" applyFont="1" applyAlignment="1">
      <alignment shrinkToFit="1"/>
    </xf>
    <xf numFmtId="0" fontId="30" fillId="0" borderId="0" xfId="0" applyFont="1" applyAlignment="1"/>
    <xf numFmtId="0" fontId="20" fillId="0" borderId="0" xfId="0" applyFont="1" applyAlignment="1">
      <alignment horizontal="center"/>
    </xf>
    <xf numFmtId="0" fontId="23" fillId="3" borderId="0" xfId="0" applyFont="1" applyFill="1" applyAlignment="1" applyProtection="1">
      <alignment vertical="center" wrapText="1"/>
    </xf>
    <xf numFmtId="0" fontId="23" fillId="0" borderId="0" xfId="0" applyFont="1" applyFill="1"/>
    <xf numFmtId="0" fontId="23" fillId="0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20" fillId="0" borderId="10" xfId="0" quotePrefix="1" applyFont="1" applyBorder="1"/>
    <xf numFmtId="0" fontId="16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0" fontId="23" fillId="0" borderId="10" xfId="0" applyFont="1" applyBorder="1" applyAlignment="1">
      <alignment shrinkToFit="1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20" fillId="0" borderId="10" xfId="0" quotePrefix="1" applyFont="1" applyFill="1" applyBorder="1"/>
    <xf numFmtId="0" fontId="20" fillId="0" borderId="10" xfId="0" quotePrefix="1" applyFont="1" applyFill="1" applyBorder="1" applyAlignment="1">
      <alignment horizontal="left"/>
    </xf>
    <xf numFmtId="4" fontId="16" fillId="0" borderId="10" xfId="0" applyNumberFormat="1" applyFont="1" applyFill="1" applyBorder="1" applyAlignment="1">
      <alignment horizontal="center"/>
    </xf>
    <xf numFmtId="0" fontId="16" fillId="0" borderId="10" xfId="0" quotePrefix="1" applyFont="1" applyBorder="1" applyAlignment="1">
      <alignment horizontal="left"/>
    </xf>
    <xf numFmtId="0" fontId="20" fillId="0" borderId="0" xfId="0" applyFont="1" applyAlignment="1">
      <alignment shrinkToFit="1"/>
    </xf>
    <xf numFmtId="0" fontId="23" fillId="0" borderId="11" xfId="0" applyFont="1" applyBorder="1" applyAlignment="1"/>
    <xf numFmtId="0" fontId="23" fillId="0" borderId="11" xfId="0" applyFont="1" applyFill="1" applyBorder="1" applyAlignment="1"/>
    <xf numFmtId="0" fontId="21" fillId="4" borderId="17" xfId="0" applyFont="1" applyFill="1" applyBorder="1" applyAlignment="1" applyProtection="1">
      <alignment horizontal="center" vertical="center"/>
      <protection locked="0"/>
    </xf>
    <xf numFmtId="4" fontId="23" fillId="4" borderId="11" xfId="0" applyNumberFormat="1" applyFont="1" applyFill="1" applyBorder="1" applyAlignment="1">
      <alignment horizontal="center" vertical="top" wrapText="1"/>
    </xf>
    <xf numFmtId="0" fontId="23" fillId="3" borderId="11" xfId="0" applyFont="1" applyFill="1" applyBorder="1" applyAlignment="1">
      <alignment vertical="top" wrapText="1"/>
    </xf>
    <xf numFmtId="4" fontId="23" fillId="4" borderId="11" xfId="0" applyNumberFormat="1" applyFont="1" applyFill="1" applyBorder="1" applyAlignment="1">
      <alignment vertical="top" wrapText="1"/>
    </xf>
    <xf numFmtId="0" fontId="21" fillId="4" borderId="11" xfId="0" applyFont="1" applyFill="1" applyBorder="1" applyAlignment="1" applyProtection="1">
      <alignment vertical="center"/>
      <protection locked="0"/>
    </xf>
    <xf numFmtId="0" fontId="21" fillId="4" borderId="17" xfId="0" applyFont="1" applyFill="1" applyBorder="1" applyAlignment="1" applyProtection="1">
      <alignment vertical="center"/>
      <protection locked="0"/>
    </xf>
    <xf numFmtId="0" fontId="21" fillId="4" borderId="3" xfId="0" applyFont="1" applyFill="1" applyBorder="1" applyAlignment="1" applyProtection="1">
      <alignment vertical="center"/>
      <protection locked="0"/>
    </xf>
    <xf numFmtId="0" fontId="31" fillId="0" borderId="3" xfId="0" applyFont="1" applyFill="1" applyBorder="1" applyAlignment="1">
      <alignment vertical="top"/>
    </xf>
    <xf numFmtId="0" fontId="31" fillId="3" borderId="3" xfId="0" applyFont="1" applyFill="1" applyBorder="1" applyAlignment="1">
      <alignment vertical="top" wrapText="1"/>
    </xf>
    <xf numFmtId="0" fontId="31" fillId="3" borderId="3" xfId="0" applyFont="1" applyFill="1" applyBorder="1" applyAlignment="1">
      <alignment horizontal="center" vertical="center" shrinkToFit="1"/>
    </xf>
    <xf numFmtId="4" fontId="31" fillId="4" borderId="3" xfId="0" applyNumberFormat="1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/>
    <xf numFmtId="0" fontId="31" fillId="0" borderId="17" xfId="0" applyFont="1" applyFill="1" applyBorder="1" applyAlignment="1">
      <alignment vertical="top"/>
    </xf>
    <xf numFmtId="0" fontId="31" fillId="3" borderId="17" xfId="0" applyFont="1" applyFill="1" applyBorder="1" applyAlignment="1">
      <alignment vertical="top" wrapText="1"/>
    </xf>
    <xf numFmtId="0" fontId="31" fillId="0" borderId="3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0" fontId="31" fillId="0" borderId="3" xfId="0" applyFont="1" applyBorder="1" applyAlignment="1">
      <alignment horizontal="center" vertical="top"/>
    </xf>
    <xf numFmtId="0" fontId="31" fillId="3" borderId="13" xfId="0" applyFont="1" applyFill="1" applyBorder="1" applyAlignment="1">
      <alignment vertical="top" wrapText="1"/>
    </xf>
    <xf numFmtId="0" fontId="31" fillId="3" borderId="13" xfId="0" applyFont="1" applyFill="1" applyBorder="1" applyAlignment="1">
      <alignment horizontal="center" vertical="top" wrapText="1"/>
    </xf>
    <xf numFmtId="0" fontId="31" fillId="0" borderId="3" xfId="0" applyFont="1" applyBorder="1" applyAlignment="1"/>
    <xf numFmtId="0" fontId="31" fillId="0" borderId="13" xfId="0" applyFont="1" applyFill="1" applyBorder="1" applyAlignment="1">
      <alignment vertical="top" wrapText="1"/>
    </xf>
    <xf numFmtId="0" fontId="31" fillId="0" borderId="13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shrinkToFit="1"/>
    </xf>
    <xf numFmtId="0" fontId="2" fillId="8" borderId="4" xfId="0" applyFont="1" applyFill="1" applyBorder="1" applyAlignment="1">
      <alignment horizontal="center"/>
    </xf>
    <xf numFmtId="4" fontId="2" fillId="8" borderId="1" xfId="0" applyNumberFormat="1" applyFont="1" applyFill="1" applyBorder="1"/>
    <xf numFmtId="164" fontId="10" fillId="8" borderId="8" xfId="0" applyNumberFormat="1" applyFont="1" applyFill="1" applyBorder="1"/>
    <xf numFmtId="0" fontId="2" fillId="8" borderId="8" xfId="0" applyFont="1" applyFill="1" applyBorder="1" applyAlignment="1">
      <alignment horizontal="center"/>
    </xf>
    <xf numFmtId="0" fontId="2" fillId="8" borderId="1" xfId="0" applyFont="1" applyFill="1" applyBorder="1"/>
    <xf numFmtId="0" fontId="11" fillId="8" borderId="1" xfId="0" applyFont="1" applyFill="1" applyBorder="1"/>
    <xf numFmtId="0" fontId="33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vertical="center" wrapText="1"/>
    </xf>
    <xf numFmtId="0" fontId="33" fillId="3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 vertical="center" shrinkToFit="1"/>
    </xf>
    <xf numFmtId="0" fontId="33" fillId="0" borderId="4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top"/>
    </xf>
    <xf numFmtId="0" fontId="35" fillId="0" borderId="3" xfId="0" applyFont="1" applyFill="1" applyBorder="1" applyAlignment="1">
      <alignment vertical="top" wrapText="1"/>
    </xf>
    <xf numFmtId="0" fontId="33" fillId="0" borderId="1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4" xfId="0" applyFont="1" applyBorder="1" applyAlignment="1"/>
    <xf numFmtId="0" fontId="33" fillId="0" borderId="9" xfId="0" applyFont="1" applyBorder="1" applyAlignment="1">
      <alignment horizontal="center"/>
    </xf>
    <xf numFmtId="0" fontId="33" fillId="0" borderId="9" xfId="0" applyFont="1" applyBorder="1" applyAlignment="1"/>
    <xf numFmtId="0" fontId="33" fillId="0" borderId="7" xfId="0" applyFont="1" applyBorder="1" applyAlignment="1"/>
    <xf numFmtId="0" fontId="34" fillId="0" borderId="3" xfId="0" applyFont="1" applyFill="1" applyBorder="1" applyAlignment="1">
      <alignment horizontal="center" vertical="top"/>
    </xf>
    <xf numFmtId="0" fontId="33" fillId="0" borderId="4" xfId="0" applyFont="1" applyFill="1" applyBorder="1" applyAlignment="1">
      <alignment horizontal="right"/>
    </xf>
    <xf numFmtId="0" fontId="36" fillId="0" borderId="3" xfId="0" applyFont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>
      <alignment horizontal="center"/>
    </xf>
    <xf numFmtId="0" fontId="33" fillId="0" borderId="4" xfId="0" applyFont="1" applyFill="1" applyBorder="1" applyAlignment="1"/>
    <xf numFmtId="0" fontId="33" fillId="0" borderId="4" xfId="0" applyFont="1" applyBorder="1" applyAlignment="1">
      <alignment horizontal="right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164" fontId="8" fillId="2" borderId="9" xfId="0" applyNumberFormat="1" applyFont="1" applyFill="1" applyBorder="1" applyAlignment="1"/>
    <xf numFmtId="0" fontId="35" fillId="0" borderId="18" xfId="0" applyFont="1" applyFill="1" applyBorder="1" applyAlignment="1">
      <alignment vertical="top" wrapText="1"/>
    </xf>
    <xf numFmtId="0" fontId="35" fillId="0" borderId="19" xfId="0" applyFont="1" applyFill="1" applyBorder="1" applyAlignment="1">
      <alignment vertical="top" wrapText="1"/>
    </xf>
    <xf numFmtId="0" fontId="34" fillId="0" borderId="11" xfId="0" applyFont="1" applyFill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/>
    </xf>
    <xf numFmtId="0" fontId="34" fillId="0" borderId="11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4" fontId="33" fillId="0" borderId="4" xfId="0" applyNumberFormat="1" applyFont="1" applyBorder="1" applyAlignment="1">
      <alignment horizontal="center"/>
    </xf>
    <xf numFmtId="4" fontId="33" fillId="0" borderId="4" xfId="0" applyNumberFormat="1" applyFont="1" applyFill="1" applyBorder="1" applyAlignment="1">
      <alignment horizontal="center"/>
    </xf>
    <xf numFmtId="0" fontId="23" fillId="0" borderId="11" xfId="0" applyFont="1" applyFill="1" applyBorder="1" applyAlignment="1">
      <alignment vertical="top" wrapText="1"/>
    </xf>
    <xf numFmtId="0" fontId="23" fillId="0" borderId="11" xfId="0" applyFont="1" applyBorder="1" applyAlignment="1">
      <alignment vertical="top"/>
    </xf>
    <xf numFmtId="0" fontId="21" fillId="4" borderId="20" xfId="0" applyFont="1" applyFill="1" applyBorder="1" applyAlignment="1" applyProtection="1">
      <alignment vertical="center"/>
      <protection locked="0"/>
    </xf>
    <xf numFmtId="4" fontId="23" fillId="4" borderId="11" xfId="0" applyNumberFormat="1" applyFont="1" applyFill="1" applyBorder="1" applyAlignment="1" applyProtection="1">
      <alignment vertical="center"/>
      <protection locked="0"/>
    </xf>
    <xf numFmtId="4" fontId="23" fillId="4" borderId="11" xfId="0" applyNumberFormat="1" applyFont="1" applyFill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2" fontId="14" fillId="0" borderId="1" xfId="0" applyNumberFormat="1" applyFont="1" applyBorder="1" applyAlignment="1">
      <alignment horizontal="center"/>
    </xf>
    <xf numFmtId="0" fontId="37" fillId="0" borderId="3" xfId="0" applyFont="1" applyBorder="1" applyAlignment="1">
      <alignment horizontal="center" vertical="top"/>
    </xf>
    <xf numFmtId="0" fontId="38" fillId="0" borderId="3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/>
    <xf numFmtId="0" fontId="2" fillId="0" borderId="21" xfId="0" applyFont="1" applyBorder="1" applyAlignment="1"/>
    <xf numFmtId="0" fontId="2" fillId="0" borderId="2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9" fillId="0" borderId="3" xfId="0" applyFont="1" applyBorder="1" applyAlignment="1">
      <alignment horizontal="center" vertical="top"/>
    </xf>
    <xf numFmtId="0" fontId="40" fillId="0" borderId="13" xfId="0" applyFont="1" applyFill="1" applyBorder="1" applyAlignment="1">
      <alignment vertical="top" wrapText="1"/>
    </xf>
    <xf numFmtId="0" fontId="41" fillId="0" borderId="1" xfId="0" applyFont="1" applyBorder="1" applyAlignment="1">
      <alignment horizontal="center"/>
    </xf>
    <xf numFmtId="4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right"/>
    </xf>
    <xf numFmtId="0" fontId="41" fillId="2" borderId="1" xfId="0" applyFont="1" applyFill="1" applyBorder="1"/>
    <xf numFmtId="0" fontId="42" fillId="0" borderId="3" xfId="0" applyFont="1" applyBorder="1" applyAlignment="1">
      <alignment horizontal="center" vertical="top"/>
    </xf>
    <xf numFmtId="0" fontId="42" fillId="0" borderId="13" xfId="0" applyFont="1" applyFill="1" applyBorder="1" applyAlignment="1">
      <alignment vertical="top" wrapText="1"/>
    </xf>
    <xf numFmtId="0" fontId="42" fillId="3" borderId="3" xfId="0" applyFont="1" applyFill="1" applyBorder="1" applyAlignment="1">
      <alignment horizontal="center" vertical="center" shrinkToFit="1"/>
    </xf>
    <xf numFmtId="4" fontId="42" fillId="4" borderId="3" xfId="0" applyNumberFormat="1" applyFont="1" applyFill="1" applyBorder="1" applyAlignment="1" applyProtection="1">
      <alignment horizontal="center" vertical="center"/>
      <protection locked="0"/>
    </xf>
    <xf numFmtId="0" fontId="42" fillId="0" borderId="3" xfId="0" applyFont="1" applyBorder="1" applyAlignment="1"/>
    <xf numFmtId="0" fontId="46" fillId="3" borderId="0" xfId="0" applyFont="1" applyFill="1" applyBorder="1" applyProtection="1"/>
    <xf numFmtId="0" fontId="47" fillId="3" borderId="0" xfId="0" applyFont="1" applyFill="1" applyProtection="1"/>
    <xf numFmtId="0" fontId="48" fillId="3" borderId="0" xfId="0" applyFont="1" applyFill="1" applyProtection="1"/>
    <xf numFmtId="0" fontId="48" fillId="3" borderId="0" xfId="0" applyFont="1" applyFill="1" applyProtection="1">
      <protection hidden="1"/>
    </xf>
    <xf numFmtId="0" fontId="46" fillId="3" borderId="0" xfId="0" applyFont="1" applyFill="1" applyProtection="1"/>
    <xf numFmtId="0" fontId="49" fillId="3" borderId="0" xfId="0" applyFont="1" applyFill="1" applyProtection="1"/>
    <xf numFmtId="165" fontId="50" fillId="3" borderId="0" xfId="0" applyNumberFormat="1" applyFont="1" applyFill="1" applyBorder="1" applyProtection="1"/>
    <xf numFmtId="0" fontId="51" fillId="3" borderId="0" xfId="0" applyFont="1" applyFill="1" applyAlignment="1" applyProtection="1">
      <alignment horizontal="right"/>
    </xf>
    <xf numFmtId="0" fontId="52" fillId="3" borderId="0" xfId="0" applyFont="1" applyFill="1" applyBorder="1" applyProtection="1"/>
    <xf numFmtId="0" fontId="51" fillId="3" borderId="0" xfId="0" applyFont="1" applyFill="1" applyBorder="1" applyAlignment="1" applyProtection="1">
      <alignment horizontal="right"/>
    </xf>
    <xf numFmtId="164" fontId="52" fillId="3" borderId="0" xfId="0" applyNumberFormat="1" applyFont="1" applyFill="1" applyBorder="1" applyProtection="1"/>
    <xf numFmtId="164" fontId="52" fillId="3" borderId="0" xfId="0" applyNumberFormat="1" applyFont="1" applyFill="1" applyBorder="1" applyProtection="1">
      <protection hidden="1"/>
    </xf>
    <xf numFmtId="0" fontId="51" fillId="3" borderId="0" xfId="0" applyFont="1" applyFill="1" applyBorder="1" applyAlignment="1" applyProtection="1">
      <alignment horizontal="center" vertical="center"/>
    </xf>
    <xf numFmtId="0" fontId="52" fillId="3" borderId="0" xfId="0" applyFont="1" applyFill="1" applyBorder="1" applyAlignment="1" applyProtection="1">
      <alignment horizontal="left"/>
    </xf>
    <xf numFmtId="0" fontId="54" fillId="3" borderId="0" xfId="0" applyFont="1" applyFill="1" applyAlignment="1">
      <alignment horizontal="center"/>
    </xf>
    <xf numFmtId="0" fontId="46" fillId="3" borderId="0" xfId="0" applyFont="1" applyFill="1"/>
    <xf numFmtId="0" fontId="51" fillId="3" borderId="0" xfId="0" applyFont="1" applyFill="1" applyAlignment="1" applyProtection="1">
      <alignment horizontal="right"/>
      <protection hidden="1"/>
    </xf>
    <xf numFmtId="0" fontId="52" fillId="3" borderId="0" xfId="0" applyFont="1" applyFill="1" applyBorder="1" applyAlignment="1" applyProtection="1">
      <alignment horizontal="left"/>
      <protection hidden="1"/>
    </xf>
    <xf numFmtId="0" fontId="50" fillId="3" borderId="0" xfId="0" applyFont="1" applyFill="1" applyBorder="1" applyProtection="1">
      <protection hidden="1"/>
    </xf>
    <xf numFmtId="0" fontId="51" fillId="3" borderId="0" xfId="0" applyFont="1" applyFill="1" applyProtection="1">
      <protection hidden="1"/>
    </xf>
    <xf numFmtId="0" fontId="46" fillId="3" borderId="0" xfId="0" applyFont="1" applyFill="1" applyProtection="1">
      <protection hidden="1"/>
    </xf>
    <xf numFmtId="0" fontId="51" fillId="3" borderId="0" xfId="0" applyFont="1" applyFill="1" applyBorder="1" applyAlignment="1" applyProtection="1">
      <alignment horizontal="center" vertical="center"/>
      <protection hidden="1"/>
    </xf>
    <xf numFmtId="0" fontId="55" fillId="3" borderId="0" xfId="0" applyFont="1" applyFill="1"/>
    <xf numFmtId="0" fontId="54" fillId="3" borderId="0" xfId="0" applyFont="1" applyFill="1" applyBorder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vertical="center"/>
    </xf>
    <xf numFmtId="0" fontId="54" fillId="3" borderId="0" xfId="0" applyFont="1" applyFill="1"/>
    <xf numFmtId="0" fontId="55" fillId="3" borderId="0" xfId="0" applyFont="1" applyFill="1" applyProtection="1"/>
    <xf numFmtId="0" fontId="56" fillId="3" borderId="0" xfId="0" applyFont="1" applyFill="1" applyProtection="1"/>
    <xf numFmtId="0" fontId="57" fillId="3" borderId="0" xfId="0" applyFont="1" applyFill="1" applyBorder="1" applyAlignment="1" applyProtection="1">
      <alignment horizontal="center" vertical="center"/>
      <protection hidden="1"/>
    </xf>
    <xf numFmtId="164" fontId="46" fillId="3" borderId="0" xfId="0" applyNumberFormat="1" applyFont="1" applyFill="1" applyBorder="1" applyProtection="1">
      <protection hidden="1"/>
    </xf>
    <xf numFmtId="0" fontId="59" fillId="3" borderId="0" xfId="0" applyFont="1" applyFill="1" applyBorder="1" applyProtection="1"/>
    <xf numFmtId="0" fontId="59" fillId="3" borderId="0" xfId="0" applyFont="1" applyFill="1" applyProtection="1"/>
    <xf numFmtId="0" fontId="50" fillId="3" borderId="0" xfId="0" applyFont="1" applyFill="1" applyProtection="1"/>
    <xf numFmtId="0" fontId="60" fillId="3" borderId="0" xfId="0" applyFont="1" applyFill="1" applyProtection="1">
      <protection hidden="1"/>
    </xf>
    <xf numFmtId="0" fontId="56" fillId="3" borderId="0" xfId="0" applyFont="1" applyFill="1" applyProtection="1">
      <protection hidden="1"/>
    </xf>
    <xf numFmtId="164" fontId="57" fillId="3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57" fillId="3" borderId="0" xfId="0" applyNumberFormat="1" applyFont="1" applyFill="1" applyBorder="1" applyAlignment="1" applyProtection="1">
      <alignment horizontal="center" vertical="center" wrapText="1" shrinkToFit="1"/>
      <protection hidden="1"/>
    </xf>
    <xf numFmtId="164" fontId="57" fillId="3" borderId="0" xfId="0" applyNumberFormat="1" applyFont="1" applyFill="1" applyBorder="1" applyAlignment="1" applyProtection="1">
      <alignment horizontal="right" vertical="center"/>
      <protection hidden="1"/>
    </xf>
    <xf numFmtId="164" fontId="61" fillId="3" borderId="0" xfId="0" applyNumberFormat="1" applyFont="1" applyFill="1" applyBorder="1" applyAlignment="1" applyProtection="1">
      <alignment horizontal="left" vertical="center"/>
      <protection hidden="1"/>
    </xf>
    <xf numFmtId="0" fontId="62" fillId="3" borderId="0" xfId="0" applyFont="1" applyFill="1" applyAlignment="1" applyProtection="1">
      <alignment horizontal="right"/>
      <protection hidden="1"/>
    </xf>
    <xf numFmtId="164" fontId="54" fillId="3" borderId="0" xfId="0" applyNumberFormat="1" applyFont="1" applyFill="1" applyBorder="1" applyAlignment="1" applyProtection="1">
      <alignment horizontal="right" vertical="center"/>
      <protection hidden="1"/>
    </xf>
    <xf numFmtId="0" fontId="60" fillId="3" borderId="0" xfId="0" applyFont="1" applyFill="1" applyBorder="1" applyProtection="1">
      <protection hidden="1"/>
    </xf>
    <xf numFmtId="0" fontId="56" fillId="3" borderId="0" xfId="0" applyFont="1" applyFill="1" applyBorder="1" applyProtection="1">
      <protection hidden="1"/>
    </xf>
    <xf numFmtId="0" fontId="62" fillId="3" borderId="0" xfId="0" applyFont="1" applyFill="1" applyBorder="1" applyAlignment="1" applyProtection="1">
      <alignment horizontal="right"/>
      <protection hidden="1"/>
    </xf>
    <xf numFmtId="0" fontId="56" fillId="3" borderId="0" xfId="0" applyFont="1" applyFill="1" applyAlignment="1" applyProtection="1">
      <protection hidden="1"/>
    </xf>
    <xf numFmtId="0" fontId="64" fillId="3" borderId="0" xfId="0" applyFont="1" applyFill="1" applyAlignment="1">
      <alignment horizontal="right"/>
    </xf>
    <xf numFmtId="164" fontId="65" fillId="3" borderId="0" xfId="0" applyNumberFormat="1" applyFont="1" applyFill="1"/>
    <xf numFmtId="0" fontId="60" fillId="3" borderId="0" xfId="0" applyFont="1" applyFill="1" applyAlignment="1" applyProtection="1">
      <alignment horizontal="right"/>
      <protection hidden="1"/>
    </xf>
    <xf numFmtId="0" fontId="57" fillId="3" borderId="0" xfId="0" applyFont="1" applyFill="1" applyAlignment="1" applyProtection="1">
      <alignment horizontal="right" vertical="center"/>
      <protection hidden="1"/>
    </xf>
    <xf numFmtId="164" fontId="54" fillId="3" borderId="0" xfId="0" applyNumberFormat="1" applyFont="1" applyFill="1" applyAlignment="1" applyProtection="1">
      <alignment vertical="center"/>
      <protection hidden="1"/>
    </xf>
    <xf numFmtId="0" fontId="57" fillId="3" borderId="0" xfId="0" applyFont="1" applyFill="1" applyAlignment="1" applyProtection="1">
      <alignment horizontal="right" vertical="center"/>
    </xf>
    <xf numFmtId="164" fontId="54" fillId="3" borderId="0" xfId="0" applyNumberFormat="1" applyFont="1" applyFill="1" applyAlignment="1" applyProtection="1">
      <alignment vertical="center"/>
    </xf>
    <xf numFmtId="49" fontId="60" fillId="3" borderId="0" xfId="0" applyNumberFormat="1" applyFont="1" applyFill="1" applyAlignment="1" applyProtection="1">
      <alignment vertical="center"/>
    </xf>
    <xf numFmtId="0" fontId="60" fillId="3" borderId="0" xfId="0" applyFont="1" applyFill="1" applyAlignment="1" applyProtection="1">
      <alignment horizontal="left" vertical="center"/>
    </xf>
    <xf numFmtId="0" fontId="60" fillId="3" borderId="0" xfId="0" applyFont="1" applyFill="1" applyAlignment="1" applyProtection="1">
      <alignment vertical="center"/>
    </xf>
    <xf numFmtId="0" fontId="60" fillId="3" borderId="0" xfId="0" applyFont="1" applyFill="1" applyProtection="1"/>
    <xf numFmtId="2" fontId="57" fillId="3" borderId="0" xfId="0" applyNumberFormat="1" applyFont="1" applyFill="1" applyAlignment="1" applyProtection="1">
      <alignment vertical="center"/>
    </xf>
    <xf numFmtId="0" fontId="66" fillId="3" borderId="0" xfId="0" applyFont="1" applyFill="1" applyProtection="1"/>
    <xf numFmtId="164" fontId="57" fillId="3" borderId="0" xfId="0" applyNumberFormat="1" applyFont="1" applyFill="1" applyAlignment="1" applyProtection="1">
      <alignment vertical="center"/>
    </xf>
    <xf numFmtId="0" fontId="60" fillId="3" borderId="0" xfId="0" applyFont="1" applyFill="1" applyAlignment="1" applyProtection="1">
      <alignment vertical="center"/>
      <protection hidden="1"/>
    </xf>
    <xf numFmtId="0" fontId="60" fillId="3" borderId="0" xfId="0" applyFont="1" applyFill="1" applyAlignment="1" applyProtection="1">
      <alignment horizontal="center" vertical="center"/>
    </xf>
    <xf numFmtId="0" fontId="57" fillId="3" borderId="0" xfId="0" applyFont="1" applyFill="1" applyAlignment="1" applyProtection="1">
      <alignment horizontal="right"/>
    </xf>
    <xf numFmtId="49" fontId="60" fillId="3" borderId="0" xfId="0" applyNumberFormat="1" applyFont="1" applyFill="1" applyProtection="1"/>
    <xf numFmtId="4" fontId="5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60" fillId="3" borderId="0" xfId="0" applyFont="1" applyFill="1" applyAlignment="1" applyProtection="1">
      <alignment horizontal="left" vertical="center" wrapText="1"/>
    </xf>
    <xf numFmtId="0" fontId="60" fillId="3" borderId="0" xfId="0" applyFont="1" applyFill="1" applyAlignment="1" applyProtection="1">
      <alignment horizontal="left" vertical="center"/>
    </xf>
    <xf numFmtId="0" fontId="53" fillId="3" borderId="0" xfId="0" applyFont="1" applyFill="1" applyBorder="1" applyAlignment="1" applyProtection="1">
      <alignment horizontal="left" vertical="top"/>
    </xf>
    <xf numFmtId="0" fontId="57" fillId="3" borderId="0" xfId="0" applyFont="1" applyFill="1" applyBorder="1" applyAlignment="1" applyProtection="1">
      <alignment horizontal="left"/>
      <protection hidden="1"/>
    </xf>
    <xf numFmtId="0" fontId="57" fillId="3" borderId="0" xfId="0" applyFont="1" applyFill="1" applyAlignment="1" applyProtection="1">
      <alignment horizontal="left"/>
      <protection hidden="1"/>
    </xf>
    <xf numFmtId="164" fontId="57" fillId="3" borderId="0" xfId="0" applyNumberFormat="1" applyFont="1" applyFill="1" applyBorder="1" applyAlignment="1" applyProtection="1">
      <alignment horizontal="center" vertical="center" wrapText="1" shrinkToFit="1"/>
      <protection hidden="1"/>
    </xf>
    <xf numFmtId="0" fontId="63" fillId="3" borderId="0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>
      <alignment horizontal="center"/>
    </xf>
    <xf numFmtId="0" fontId="23" fillId="0" borderId="3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23" fillId="3" borderId="15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shrinkToFit="1"/>
    </xf>
    <xf numFmtId="0" fontId="23" fillId="3" borderId="13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23" fillId="3" borderId="15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left" vertical="center" wrapText="1"/>
    </xf>
    <xf numFmtId="0" fontId="19" fillId="2" borderId="14" xfId="0" applyFont="1" applyFill="1" applyBorder="1" applyAlignment="1">
      <alignment horizontal="left"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shrinkToFit="1"/>
    </xf>
    <xf numFmtId="0" fontId="19" fillId="2" borderId="14" xfId="0" applyFont="1" applyFill="1" applyBorder="1" applyAlignment="1">
      <alignment horizontal="left" vertical="center" shrinkToFit="1"/>
    </xf>
    <xf numFmtId="0" fontId="19" fillId="2" borderId="15" xfId="0" applyFont="1" applyFill="1" applyBorder="1" applyAlignment="1">
      <alignment horizontal="left" vertical="center" shrinkToFi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164" fontId="8" fillId="2" borderId="9" xfId="0" applyNumberFormat="1" applyFont="1" applyFill="1" applyBorder="1" applyAlignment="1">
      <alignment horizontal="right"/>
    </xf>
    <xf numFmtId="164" fontId="8" fillId="2" borderId="7" xfId="0" applyNumberFormat="1" applyFont="1" applyFill="1" applyBorder="1" applyAlignment="1">
      <alignment horizontal="right"/>
    </xf>
    <xf numFmtId="0" fontId="33" fillId="0" borderId="9" xfId="0" applyFont="1" applyBorder="1" applyAlignment="1"/>
    <xf numFmtId="0" fontId="33" fillId="0" borderId="22" xfId="0" applyFont="1" applyBorder="1" applyAlignment="1"/>
    <xf numFmtId="0" fontId="33" fillId="0" borderId="7" xfId="0" applyFont="1" applyBorder="1" applyAlignment="1"/>
    <xf numFmtId="164" fontId="8" fillId="2" borderId="22" xfId="0" applyNumberFormat="1" applyFont="1" applyFill="1" applyBorder="1" applyAlignment="1">
      <alignment horizontal="right"/>
    </xf>
    <xf numFmtId="0" fontId="2" fillId="0" borderId="9" xfId="0" applyFont="1" applyBorder="1" applyAlignment="1"/>
    <xf numFmtId="0" fontId="2" fillId="0" borderId="7" xfId="0" applyFont="1" applyBorder="1" applyAlignment="1"/>
    <xf numFmtId="0" fontId="2" fillId="0" borderId="9" xfId="0" applyFont="1" applyFill="1" applyBorder="1" applyAlignment="1"/>
    <xf numFmtId="0" fontId="2" fillId="0" borderId="7" xfId="0" applyFont="1" applyFill="1" applyBorder="1" applyAlignment="1"/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33" fillId="0" borderId="9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>
      <alignment horizontal="center" vertical="top"/>
    </xf>
    <xf numFmtId="0" fontId="34" fillId="0" borderId="20" xfId="0" applyFont="1" applyBorder="1" applyAlignment="1">
      <alignment horizontal="center" vertical="top"/>
    </xf>
    <xf numFmtId="0" fontId="34" fillId="0" borderId="17" xfId="0" applyFont="1" applyBorder="1" applyAlignment="1">
      <alignment horizontal="center" vertical="top"/>
    </xf>
    <xf numFmtId="0" fontId="35" fillId="0" borderId="18" xfId="0" applyFont="1" applyFill="1" applyBorder="1" applyAlignment="1">
      <alignment horizontal="center" vertical="top" wrapText="1"/>
    </xf>
    <xf numFmtId="0" fontId="35" fillId="0" borderId="23" xfId="0" applyFont="1" applyFill="1" applyBorder="1" applyAlignment="1">
      <alignment horizontal="center" vertical="top" wrapText="1"/>
    </xf>
    <xf numFmtId="0" fontId="35" fillId="0" borderId="19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/>
    </xf>
    <xf numFmtId="0" fontId="5" fillId="0" borderId="17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vertical="top" wrapText="1"/>
    </xf>
    <xf numFmtId="0" fontId="2" fillId="0" borderId="21" xfId="0" applyFont="1" applyBorder="1" applyAlignment="1"/>
    <xf numFmtId="0" fontId="2" fillId="0" borderId="8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Impreso!$P$100" fmlaRange="Impreso!$C$7:$J$109" noThreeD="1" sel="1" val="0"/>
</file>

<file path=xl/ctrlProps/ctrlProp10.xml><?xml version="1.0" encoding="utf-8"?>
<formControlPr xmlns="http://schemas.microsoft.com/office/spreadsheetml/2009/9/main" objectType="Drop" dropStyle="combo" dx="22" fmlaLink="Impreso!$P$110" fmlaRange="Impreso!$Q$7:$Q$52" noThreeD="1" sel="1" val="0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Drop" dropStyle="combo" dx="22" fmlaLink="Impreso!$P$106" fmlaRange="Impreso!$Q$7:$Q$52" noThreeD="1" sel="39" val="34"/>
</file>

<file path=xl/ctrlProps/ctrlProp3.xml><?xml version="1.0" encoding="utf-8"?>
<formControlPr xmlns="http://schemas.microsoft.com/office/spreadsheetml/2009/9/main" objectType="Drop" dropStyle="combo" dx="22" fmlaLink="Impreso!$P$101" fmlaRange="Impreso!$C$7:$J$109" noThreeD="1" sel="1" val="0"/>
</file>

<file path=xl/ctrlProps/ctrlProp4.xml><?xml version="1.0" encoding="utf-8"?>
<formControlPr xmlns="http://schemas.microsoft.com/office/spreadsheetml/2009/9/main" objectType="Drop" dropStyle="combo" dx="22" fmlaLink="Impreso!$P$102" fmlaRange="Impreso!$C$7:$J$109" noThreeD="1" sel="1" val="11"/>
</file>

<file path=xl/ctrlProps/ctrlProp5.xml><?xml version="1.0" encoding="utf-8"?>
<formControlPr xmlns="http://schemas.microsoft.com/office/spreadsheetml/2009/9/main" objectType="Drop" dropStyle="combo" dx="22" fmlaLink="Impreso!$P$103" fmlaRange="Impreso!$C$7:$J$109" noThreeD="1" sel="1" val="0"/>
</file>

<file path=xl/ctrlProps/ctrlProp6.xml><?xml version="1.0" encoding="utf-8"?>
<formControlPr xmlns="http://schemas.microsoft.com/office/spreadsheetml/2009/9/main" objectType="Drop" dropStyle="combo" dx="22" fmlaLink="Impreso!$P$104" fmlaRange="Impreso!$C$7:$J$109" noThreeD="1" sel="1" val="0"/>
</file>

<file path=xl/ctrlProps/ctrlProp7.xml><?xml version="1.0" encoding="utf-8"?>
<formControlPr xmlns="http://schemas.microsoft.com/office/spreadsheetml/2009/9/main" objectType="Drop" dropStyle="combo" dx="22" fmlaLink="Impreso!$P$107" fmlaRange="Impreso!$Q$7:$Q$52" noThreeD="1" sel="1" val="0"/>
</file>

<file path=xl/ctrlProps/ctrlProp8.xml><?xml version="1.0" encoding="utf-8"?>
<formControlPr xmlns="http://schemas.microsoft.com/office/spreadsheetml/2009/9/main" objectType="Drop" dropStyle="combo" dx="22" fmlaLink="Impreso!$P$108" fmlaRange="Impreso!$Q$7:$Q$52" noThreeD="1" sel="1" val="0"/>
</file>

<file path=xl/ctrlProps/ctrlProp9.xml><?xml version="1.0" encoding="utf-8"?>
<formControlPr xmlns="http://schemas.microsoft.com/office/spreadsheetml/2009/9/main" objectType="Drop" dropStyle="combo" dx="22" fmlaLink="Impreso!$P$109" fmlaRange="Impreso!$Q$7:$Q$5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10</xdr:row>
          <xdr:rowOff>38100</xdr:rowOff>
        </xdr:from>
        <xdr:to>
          <xdr:col>9</xdr:col>
          <xdr:colOff>200025</xdr:colOff>
          <xdr:row>10</xdr:row>
          <xdr:rowOff>247650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17</xdr:row>
          <xdr:rowOff>76200</xdr:rowOff>
        </xdr:from>
        <xdr:to>
          <xdr:col>9</xdr:col>
          <xdr:colOff>171450</xdr:colOff>
          <xdr:row>17</xdr:row>
          <xdr:rowOff>295275</xdr:rowOff>
        </xdr:to>
        <xdr:sp macro="" textlink="">
          <xdr:nvSpPr>
            <xdr:cNvPr id="9220" name="Drop Dow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11</xdr:row>
          <xdr:rowOff>47625</xdr:rowOff>
        </xdr:from>
        <xdr:to>
          <xdr:col>9</xdr:col>
          <xdr:colOff>190500</xdr:colOff>
          <xdr:row>11</xdr:row>
          <xdr:rowOff>257175</xdr:rowOff>
        </xdr:to>
        <xdr:sp macro="" textlink="">
          <xdr:nvSpPr>
            <xdr:cNvPr id="9243" name="Drop Down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0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12</xdr:row>
          <xdr:rowOff>47625</xdr:rowOff>
        </xdr:from>
        <xdr:to>
          <xdr:col>9</xdr:col>
          <xdr:colOff>190500</xdr:colOff>
          <xdr:row>12</xdr:row>
          <xdr:rowOff>257175</xdr:rowOff>
        </xdr:to>
        <xdr:sp macro="" textlink="">
          <xdr:nvSpPr>
            <xdr:cNvPr id="9244" name="Drop Down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13</xdr:row>
          <xdr:rowOff>38100</xdr:rowOff>
        </xdr:from>
        <xdr:to>
          <xdr:col>9</xdr:col>
          <xdr:colOff>190500</xdr:colOff>
          <xdr:row>13</xdr:row>
          <xdr:rowOff>247650</xdr:rowOff>
        </xdr:to>
        <xdr:sp macro="" textlink="">
          <xdr:nvSpPr>
            <xdr:cNvPr id="9245" name="Drop Down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14</xdr:row>
          <xdr:rowOff>47625</xdr:rowOff>
        </xdr:from>
        <xdr:to>
          <xdr:col>9</xdr:col>
          <xdr:colOff>190500</xdr:colOff>
          <xdr:row>14</xdr:row>
          <xdr:rowOff>257175</xdr:rowOff>
        </xdr:to>
        <xdr:sp macro="" textlink="">
          <xdr:nvSpPr>
            <xdr:cNvPr id="9246" name="Drop Down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0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18</xdr:row>
          <xdr:rowOff>76200</xdr:rowOff>
        </xdr:from>
        <xdr:to>
          <xdr:col>9</xdr:col>
          <xdr:colOff>171450</xdr:colOff>
          <xdr:row>18</xdr:row>
          <xdr:rowOff>285750</xdr:rowOff>
        </xdr:to>
        <xdr:sp macro="" textlink="">
          <xdr:nvSpPr>
            <xdr:cNvPr id="9249" name="Drop Down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19</xdr:row>
          <xdr:rowOff>66675</xdr:rowOff>
        </xdr:from>
        <xdr:to>
          <xdr:col>9</xdr:col>
          <xdr:colOff>161925</xdr:colOff>
          <xdr:row>19</xdr:row>
          <xdr:rowOff>276225</xdr:rowOff>
        </xdr:to>
        <xdr:sp macro="" textlink="">
          <xdr:nvSpPr>
            <xdr:cNvPr id="9250" name="Drop Down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20</xdr:row>
          <xdr:rowOff>66675</xdr:rowOff>
        </xdr:from>
        <xdr:to>
          <xdr:col>9</xdr:col>
          <xdr:colOff>161925</xdr:colOff>
          <xdr:row>20</xdr:row>
          <xdr:rowOff>276225</xdr:rowOff>
        </xdr:to>
        <xdr:sp macro="" textlink="">
          <xdr:nvSpPr>
            <xdr:cNvPr id="9251" name="Drop Down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21</xdr:row>
          <xdr:rowOff>66675</xdr:rowOff>
        </xdr:from>
        <xdr:to>
          <xdr:col>9</xdr:col>
          <xdr:colOff>161925</xdr:colOff>
          <xdr:row>21</xdr:row>
          <xdr:rowOff>276225</xdr:rowOff>
        </xdr:to>
        <xdr:sp macro="" textlink="">
          <xdr:nvSpPr>
            <xdr:cNvPr id="9252" name="Drop Down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0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180975</xdr:colOff>
      <xdr:row>1</xdr:row>
      <xdr:rowOff>38100</xdr:rowOff>
    </xdr:from>
    <xdr:to>
      <xdr:col>6</xdr:col>
      <xdr:colOff>28575</xdr:colOff>
      <xdr:row>6</xdr:row>
      <xdr:rowOff>114300</xdr:rowOff>
    </xdr:to>
    <xdr:pic>
      <xdr:nvPicPr>
        <xdr:cNvPr id="9257" name="Picture 38" descr="LOGO COLEGIO">
          <a:extLst>
            <a:ext uri="{FF2B5EF4-FFF2-40B4-BE49-F238E27FC236}">
              <a16:creationId xmlns:a16="http://schemas.microsoft.com/office/drawing/2014/main" id="{00000000-0008-0000-0000-00002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38" t="22279" r="13010" b="23470"/>
        <a:stretch>
          <a:fillRect/>
        </a:stretch>
      </xdr:blipFill>
      <xdr:spPr bwMode="auto">
        <a:xfrm>
          <a:off x="419100" y="200025"/>
          <a:ext cx="23336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3</xdr:row>
          <xdr:rowOff>28575</xdr:rowOff>
        </xdr:from>
        <xdr:to>
          <xdr:col>16</xdr:col>
          <xdr:colOff>190500</xdr:colOff>
          <xdr:row>5</xdr:row>
          <xdr:rowOff>19050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Borrar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81</xdr:row>
          <xdr:rowOff>19050</xdr:rowOff>
        </xdr:from>
        <xdr:to>
          <xdr:col>16</xdr:col>
          <xdr:colOff>190500</xdr:colOff>
          <xdr:row>82</xdr:row>
          <xdr:rowOff>104775</xdr:rowOff>
        </xdr:to>
        <xdr:sp macro="" textlink="">
          <xdr:nvSpPr>
            <xdr:cNvPr id="1097" name="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Borrar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/>
  <dimension ref="A2:AE43"/>
  <sheetViews>
    <sheetView showRowColHeaders="0" showZeros="0" tabSelected="1" zoomScaleNormal="100" workbookViewId="0">
      <selection activeCell="K12" sqref="K12"/>
    </sheetView>
  </sheetViews>
  <sheetFormatPr baseColWidth="10" defaultRowHeight="12.75" x14ac:dyDescent="0.2"/>
  <cols>
    <col min="1" max="1" width="3.5703125" style="397" customWidth="1"/>
    <col min="2" max="2" width="4.7109375" style="397" customWidth="1"/>
    <col min="3" max="3" width="3" style="397" customWidth="1"/>
    <col min="4" max="4" width="10.7109375" style="397" customWidth="1"/>
    <col min="5" max="5" width="11.42578125" style="397"/>
    <col min="6" max="6" width="7.42578125" style="397" customWidth="1"/>
    <col min="7" max="7" width="5.85546875" style="397" customWidth="1"/>
    <col min="8" max="8" width="19.140625" style="397" customWidth="1"/>
    <col min="9" max="9" width="14.5703125" style="413" customWidth="1"/>
    <col min="10" max="10" width="22" style="397" customWidth="1"/>
    <col min="11" max="11" width="19.85546875" style="397" customWidth="1"/>
    <col min="12" max="12" width="1.5703125" style="397" customWidth="1"/>
    <col min="13" max="13" width="12.28515625" style="397" customWidth="1"/>
    <col min="14" max="14" width="5.5703125" style="397" customWidth="1"/>
    <col min="15" max="16384" width="11.42578125" style="397"/>
  </cols>
  <sheetData>
    <row r="2" spans="1:31" ht="24.75" customHeight="1" x14ac:dyDescent="0.25">
      <c r="A2" s="393"/>
      <c r="B2" s="393"/>
      <c r="C2" s="393"/>
      <c r="D2" s="393"/>
      <c r="E2" s="394"/>
      <c r="F2" s="395"/>
      <c r="G2" s="395"/>
      <c r="H2" s="395"/>
      <c r="I2" s="396"/>
      <c r="J2" s="395"/>
    </row>
    <row r="3" spans="1:31" ht="15.75" x14ac:dyDescent="0.25">
      <c r="E3" s="394"/>
      <c r="F3" s="395"/>
      <c r="G3" s="395"/>
      <c r="H3" s="395"/>
      <c r="I3" s="398" t="s">
        <v>606</v>
      </c>
      <c r="J3" s="399"/>
    </row>
    <row r="4" spans="1:31" ht="12.75" customHeight="1" x14ac:dyDescent="0.2">
      <c r="B4" s="400"/>
      <c r="C4" s="401"/>
      <c r="D4" s="393"/>
      <c r="E4" s="393"/>
      <c r="F4" s="393"/>
      <c r="G4" s="402"/>
      <c r="H4" s="403"/>
      <c r="I4" s="404"/>
      <c r="J4" s="399"/>
      <c r="K4" s="405"/>
      <c r="L4" s="405"/>
      <c r="M4" s="405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</row>
    <row r="5" spans="1:31" ht="21" customHeight="1" x14ac:dyDescent="0.2">
      <c r="B5" s="400"/>
      <c r="C5" s="406"/>
      <c r="D5" s="406"/>
      <c r="E5" s="459"/>
      <c r="F5" s="459"/>
      <c r="G5" s="459"/>
      <c r="H5" s="459"/>
      <c r="I5" s="459"/>
      <c r="J5" s="459"/>
      <c r="K5" s="393"/>
      <c r="L5" s="393"/>
      <c r="M5" s="407"/>
      <c r="N5" s="408"/>
      <c r="O5" s="408"/>
      <c r="P5" s="408"/>
      <c r="Q5" s="408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</row>
    <row r="6" spans="1:31" ht="21" customHeight="1" x14ac:dyDescent="0.2">
      <c r="B6" s="409"/>
      <c r="C6" s="410"/>
      <c r="D6" s="410"/>
      <c r="E6" s="459"/>
      <c r="F6" s="459"/>
      <c r="G6" s="459"/>
      <c r="H6" s="459"/>
      <c r="I6" s="459"/>
      <c r="J6" s="459"/>
      <c r="K6" s="411"/>
      <c r="L6" s="411"/>
      <c r="M6" s="407"/>
      <c r="N6" s="408"/>
      <c r="O6" s="408"/>
      <c r="P6" s="408"/>
      <c r="Q6" s="408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</row>
    <row r="7" spans="1:31" ht="9.9499999999999993" customHeight="1" x14ac:dyDescent="0.2">
      <c r="B7" s="412"/>
      <c r="C7" s="413"/>
      <c r="D7" s="413"/>
      <c r="E7" s="413"/>
      <c r="F7" s="413"/>
      <c r="G7" s="413"/>
      <c r="H7" s="413"/>
      <c r="J7" s="411"/>
      <c r="K7" s="414"/>
      <c r="L7" s="414"/>
      <c r="M7" s="407"/>
      <c r="N7" s="408"/>
      <c r="O7" s="415" t="s">
        <v>515</v>
      </c>
      <c r="P7" s="408"/>
      <c r="Q7" s="408"/>
    </row>
    <row r="8" spans="1:31" ht="9.9499999999999993" customHeight="1" x14ac:dyDescent="0.2">
      <c r="B8" s="412"/>
      <c r="C8" s="413"/>
      <c r="D8" s="413"/>
      <c r="E8" s="413"/>
      <c r="F8" s="413"/>
      <c r="G8" s="413"/>
      <c r="H8" s="413"/>
      <c r="J8" s="411"/>
      <c r="K8" s="414"/>
      <c r="L8" s="414"/>
      <c r="M8" s="416"/>
      <c r="N8" s="393"/>
      <c r="O8" s="417" t="str">
        <f>IF(I11="DVMP",E35,IF(I11="DVCM",E35," " ))</f>
        <v xml:space="preserve"> </v>
      </c>
    </row>
    <row r="9" spans="1:31" ht="21" customHeight="1" x14ac:dyDescent="0.2">
      <c r="B9" s="418" t="s">
        <v>603</v>
      </c>
      <c r="C9" s="413"/>
      <c r="D9" s="413"/>
      <c r="E9" s="413"/>
      <c r="F9" s="413"/>
      <c r="G9" s="413"/>
      <c r="H9" s="413"/>
      <c r="J9" s="411"/>
      <c r="K9" s="414"/>
      <c r="L9" s="414"/>
      <c r="M9" s="416"/>
      <c r="N9" s="393"/>
      <c r="Q9" s="419" t="str">
        <f>IF(I11="DVMP",F38,IF(I11="DVCM",F38," " ))</f>
        <v xml:space="preserve"> </v>
      </c>
    </row>
    <row r="10" spans="1:31" ht="24.95" customHeight="1" x14ac:dyDescent="0.25">
      <c r="A10" s="420"/>
      <c r="B10" s="461" t="s">
        <v>604</v>
      </c>
      <c r="C10" s="461"/>
      <c r="D10" s="461"/>
      <c r="E10" s="461"/>
      <c r="F10" s="461"/>
      <c r="G10" s="461"/>
      <c r="H10" s="461"/>
      <c r="I10" s="461"/>
      <c r="J10" s="421" t="s">
        <v>264</v>
      </c>
      <c r="K10" s="421" t="s">
        <v>348</v>
      </c>
      <c r="L10" s="421"/>
      <c r="M10" s="422"/>
      <c r="N10" s="423"/>
      <c r="O10" s="419" t="str">
        <f>IF(I11="DVMP",E36,IF(I11="DVCM",E36," " ))</f>
        <v xml:space="preserve"> </v>
      </c>
      <c r="P10" s="424"/>
      <c r="Q10" s="419" t="str">
        <f>IF(I11="DVMP",F37,IF(I11="DVCM",F37," " ))</f>
        <v xml:space="preserve"> </v>
      </c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  <c r="AE10" s="425"/>
    </row>
    <row r="11" spans="1:31" ht="24.95" customHeight="1" x14ac:dyDescent="0.25">
      <c r="A11" s="420"/>
      <c r="B11" s="426"/>
      <c r="C11" s="427"/>
      <c r="D11" s="427"/>
      <c r="E11" s="462"/>
      <c r="F11" s="462"/>
      <c r="G11" s="462"/>
      <c r="H11" s="462"/>
      <c r="I11" s="429">
        <f>IF(Impreso!O100&gt;0,VLOOKUP(Impreso!P100,Impreso!$A$7:$K$110,2),"")</f>
        <v>0</v>
      </c>
      <c r="J11" s="429">
        <f>IF(Impreso!P100&gt;0,VLOOKUP(Impreso!P100,Impreso!$A$7:$K$109,11),"")</f>
        <v>0</v>
      </c>
      <c r="K11" s="456">
        <v>0</v>
      </c>
      <c r="L11" s="430"/>
      <c r="M11" s="431" t="str">
        <f>Impreso!E139</f>
        <v xml:space="preserve"> </v>
      </c>
      <c r="N11" s="423"/>
      <c r="P11" s="424"/>
      <c r="T11" s="425"/>
      <c r="U11" s="425"/>
      <c r="V11" s="425"/>
      <c r="W11" s="425"/>
      <c r="X11" s="425"/>
      <c r="Y11" s="425"/>
      <c r="Z11" s="425"/>
      <c r="AA11" s="425"/>
      <c r="AB11" s="425"/>
      <c r="AC11" s="425"/>
      <c r="AD11" s="425"/>
      <c r="AE11" s="425"/>
    </row>
    <row r="12" spans="1:31" ht="24.95" customHeight="1" x14ac:dyDescent="0.25">
      <c r="A12" s="420"/>
      <c r="B12" s="432"/>
      <c r="C12" s="427"/>
      <c r="D12" s="427"/>
      <c r="E12" s="427"/>
      <c r="F12" s="427"/>
      <c r="G12" s="427"/>
      <c r="H12" s="427"/>
      <c r="I12" s="429">
        <f>IF(Impreso!O101&gt;0,VLOOKUP(Impreso!P101,Impreso!$A$7:$K$110,2),"")</f>
        <v>0</v>
      </c>
      <c r="J12" s="429">
        <f>IF(Impreso!P101&gt;0,VLOOKUP(Impreso!P101,Impreso!$A$7:$K$109,11),"")</f>
        <v>0</v>
      </c>
      <c r="K12" s="456">
        <v>0</v>
      </c>
      <c r="L12" s="430"/>
      <c r="M12" s="431" t="str">
        <f>Impreso!L139</f>
        <v xml:space="preserve"> </v>
      </c>
      <c r="N12" s="423"/>
      <c r="P12" s="424"/>
      <c r="T12" s="425"/>
      <c r="U12" s="425"/>
      <c r="V12" s="425"/>
      <c r="W12" s="425"/>
      <c r="X12" s="425"/>
      <c r="Y12" s="425"/>
      <c r="Z12" s="425"/>
      <c r="AA12" s="425"/>
      <c r="AB12" s="425"/>
      <c r="AC12" s="425"/>
      <c r="AD12" s="425"/>
      <c r="AE12" s="425"/>
    </row>
    <row r="13" spans="1:31" ht="24.95" customHeight="1" x14ac:dyDescent="0.25">
      <c r="A13" s="420"/>
      <c r="B13" s="432"/>
      <c r="C13" s="427"/>
      <c r="D13" s="427"/>
      <c r="E13" s="427"/>
      <c r="F13" s="427"/>
      <c r="G13" s="427"/>
      <c r="H13" s="427"/>
      <c r="I13" s="429">
        <f>IF(Impreso!O102&gt;0,VLOOKUP(Impreso!P102,Impreso!$A$7:$K$110,2),"")</f>
        <v>0</v>
      </c>
      <c r="J13" s="429">
        <f>IF(Impreso!P102&gt;0,VLOOKUP(Impreso!P102,Impreso!$A$7:$K$109,11),"")</f>
        <v>0</v>
      </c>
      <c r="K13" s="456">
        <v>0</v>
      </c>
      <c r="L13" s="430"/>
      <c r="M13" s="431" t="str">
        <f>Impreso!Q139</f>
        <v xml:space="preserve"> </v>
      </c>
      <c r="N13" s="423"/>
      <c r="O13" s="424"/>
      <c r="P13" s="424"/>
      <c r="T13" s="425"/>
      <c r="U13" s="425"/>
      <c r="V13" s="425"/>
      <c r="W13" s="425"/>
      <c r="X13" s="425"/>
      <c r="Y13" s="425"/>
      <c r="Z13" s="425"/>
      <c r="AA13" s="425"/>
      <c r="AB13" s="425"/>
      <c r="AC13" s="425"/>
      <c r="AD13" s="425"/>
      <c r="AE13" s="425"/>
    </row>
    <row r="14" spans="1:31" ht="24.95" customHeight="1" x14ac:dyDescent="0.25">
      <c r="A14" s="420"/>
      <c r="B14" s="432"/>
      <c r="C14" s="427"/>
      <c r="D14" s="427"/>
      <c r="E14" s="427"/>
      <c r="F14" s="427"/>
      <c r="G14" s="427"/>
      <c r="H14" s="427"/>
      <c r="I14" s="429">
        <f>IF(Impreso!O103&gt;0,VLOOKUP(Impreso!P103,Impreso!$A$7:$K$110,2),"")</f>
        <v>0</v>
      </c>
      <c r="J14" s="429">
        <f>IF(Impreso!P103&gt;0,VLOOKUP(Impreso!P103,Impreso!$A$7:$K$109,11),"")</f>
        <v>0</v>
      </c>
      <c r="K14" s="456"/>
      <c r="L14" s="430"/>
      <c r="M14" s="431" t="str">
        <f>Impreso!R139</f>
        <v xml:space="preserve"> </v>
      </c>
      <c r="N14" s="423"/>
      <c r="O14" s="424"/>
      <c r="P14" s="424"/>
      <c r="T14" s="425"/>
      <c r="U14" s="425"/>
      <c r="V14" s="425"/>
      <c r="W14" s="425"/>
      <c r="X14" s="425"/>
      <c r="Y14" s="425"/>
      <c r="Z14" s="425"/>
      <c r="AA14" s="425"/>
      <c r="AB14" s="425"/>
      <c r="AC14" s="425"/>
      <c r="AD14" s="425"/>
      <c r="AE14" s="425"/>
    </row>
    <row r="15" spans="1:31" ht="24.95" customHeight="1" x14ac:dyDescent="0.25">
      <c r="A15" s="420"/>
      <c r="B15" s="432"/>
      <c r="C15" s="427"/>
      <c r="D15" s="427"/>
      <c r="E15" s="427"/>
      <c r="F15" s="427"/>
      <c r="G15" s="427"/>
      <c r="H15" s="427"/>
      <c r="I15" s="429">
        <f>IF(Impreso!O104&gt;0,VLOOKUP(Impreso!P104,Impreso!$A$7:$K$110,2),"")</f>
        <v>0</v>
      </c>
      <c r="J15" s="429">
        <f>IF(Impreso!P104&gt;0,VLOOKUP(Impreso!P104,Impreso!$A$7:$K$109,11),"")</f>
        <v>0</v>
      </c>
      <c r="K15" s="456"/>
      <c r="L15" s="430"/>
      <c r="M15" s="431" t="str">
        <f>Impreso!U139</f>
        <v xml:space="preserve"> </v>
      </c>
      <c r="N15" s="423"/>
      <c r="O15" s="431"/>
      <c r="P15" s="424"/>
      <c r="T15" s="425"/>
      <c r="U15" s="425"/>
      <c r="V15" s="425"/>
      <c r="W15" s="425"/>
      <c r="X15" s="425"/>
      <c r="Y15" s="425"/>
      <c r="Z15" s="425"/>
      <c r="AA15" s="425"/>
      <c r="AB15" s="425"/>
      <c r="AC15" s="425"/>
      <c r="AD15" s="425"/>
      <c r="AE15" s="425"/>
    </row>
    <row r="16" spans="1:31" ht="9.9499999999999993" customHeight="1" x14ac:dyDescent="0.25">
      <c r="A16" s="420"/>
      <c r="B16" s="432"/>
      <c r="C16" s="427"/>
      <c r="D16" s="427"/>
      <c r="E16" s="427"/>
      <c r="F16" s="427"/>
      <c r="G16" s="427"/>
      <c r="H16" s="427"/>
      <c r="I16" s="428"/>
      <c r="J16" s="428"/>
      <c r="K16" s="463" t="s">
        <v>372</v>
      </c>
      <c r="L16" s="430"/>
      <c r="M16" s="433"/>
      <c r="N16" s="423"/>
      <c r="O16" s="424"/>
      <c r="P16" s="424"/>
      <c r="T16" s="425"/>
      <c r="U16" s="425"/>
      <c r="V16" s="425"/>
      <c r="W16" s="425"/>
      <c r="X16" s="425"/>
      <c r="Y16" s="425"/>
      <c r="Z16" s="425"/>
      <c r="AA16" s="425"/>
      <c r="AB16" s="425"/>
      <c r="AC16" s="425"/>
      <c r="AD16" s="425"/>
      <c r="AE16" s="425"/>
    </row>
    <row r="17" spans="1:31" ht="40.5" customHeight="1" x14ac:dyDescent="0.25">
      <c r="A17" s="420"/>
      <c r="B17" s="460" t="s">
        <v>605</v>
      </c>
      <c r="C17" s="460"/>
      <c r="D17" s="460"/>
      <c r="E17" s="460"/>
      <c r="F17" s="460"/>
      <c r="G17" s="460"/>
      <c r="H17" s="460"/>
      <c r="I17" s="460"/>
      <c r="J17" s="421" t="s">
        <v>264</v>
      </c>
      <c r="K17" s="463"/>
      <c r="L17" s="430"/>
      <c r="M17" s="433"/>
      <c r="N17" s="423"/>
      <c r="O17" s="424"/>
      <c r="P17" s="424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</row>
    <row r="18" spans="1:31" ht="24.95" customHeight="1" x14ac:dyDescent="0.25">
      <c r="A18" s="420"/>
      <c r="B18" s="434"/>
      <c r="C18" s="435"/>
      <c r="D18" s="435"/>
      <c r="E18" s="435"/>
      <c r="F18" s="435"/>
      <c r="G18" s="435"/>
      <c r="H18" s="435"/>
      <c r="I18" s="429" t="str">
        <f>IF(Impreso!P106&gt;0,VLOOKUP(Impreso!P106,Impreso!$N$7:Q80,3),"")</f>
        <v>P</v>
      </c>
      <c r="J18" s="429" t="str">
        <f>IF(Impreso!P106&gt;0,VLOOKUP(Impreso!P106,Impreso!$N$7:R75,5),"")</f>
        <v>-</v>
      </c>
      <c r="K18" s="456">
        <v>1</v>
      </c>
      <c r="L18" s="430"/>
      <c r="M18" s="431" t="str">
        <f>Impreso!E146</f>
        <v xml:space="preserve"> </v>
      </c>
      <c r="N18" s="423"/>
      <c r="O18" s="424"/>
      <c r="P18" s="424"/>
      <c r="T18" s="425"/>
      <c r="U18" s="425"/>
      <c r="V18" s="425"/>
      <c r="W18" s="425"/>
      <c r="X18" s="425"/>
      <c r="Y18" s="425"/>
      <c r="Z18" s="425"/>
      <c r="AA18" s="425"/>
      <c r="AB18" s="425"/>
      <c r="AC18" s="425"/>
      <c r="AD18" s="425"/>
      <c r="AE18" s="425"/>
    </row>
    <row r="19" spans="1:31" ht="24.95" customHeight="1" x14ac:dyDescent="0.25">
      <c r="A19" s="420"/>
      <c r="B19" s="436"/>
      <c r="C19" s="435"/>
      <c r="D19" s="435"/>
      <c r="E19" s="435"/>
      <c r="F19" s="435"/>
      <c r="G19" s="435"/>
      <c r="H19" s="435"/>
      <c r="I19" s="429">
        <f>IF(Impreso!P107&gt;0,VLOOKUP(Impreso!P107,Impreso!$N$7:Q80,3),"")</f>
        <v>0</v>
      </c>
      <c r="J19" s="429">
        <f>IF(Impreso!P107&gt;0,VLOOKUP(Impreso!P107,Impreso!$N$7:R77,5),"")</f>
        <v>0</v>
      </c>
      <c r="K19" s="456"/>
      <c r="L19" s="421"/>
      <c r="M19" s="431" t="str">
        <f>Impreso!E148</f>
        <v xml:space="preserve"> </v>
      </c>
      <c r="N19" s="423"/>
      <c r="O19" s="424"/>
      <c r="P19" s="424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  <c r="AE19" s="425"/>
    </row>
    <row r="20" spans="1:31" ht="24.95" customHeight="1" x14ac:dyDescent="0.25">
      <c r="A20" s="420"/>
      <c r="B20" s="435"/>
      <c r="C20" s="435"/>
      <c r="D20" s="435"/>
      <c r="E20" s="435"/>
      <c r="F20" s="435"/>
      <c r="G20" s="435"/>
      <c r="H20" s="435"/>
      <c r="I20" s="429">
        <f>IF(Impreso!P108&gt;0,VLOOKUP(Impreso!P108,Impreso!$N$7:Q80,3),"")</f>
        <v>0</v>
      </c>
      <c r="J20" s="429">
        <f>IF(Impreso!P108&gt;0,VLOOKUP(Impreso!P108,Impreso!$N$7:R78,5),"")</f>
        <v>0</v>
      </c>
      <c r="K20" s="456"/>
      <c r="L20" s="421"/>
      <c r="M20" s="431" t="str">
        <f>Impreso!E150</f>
        <v xml:space="preserve"> </v>
      </c>
      <c r="N20" s="423"/>
      <c r="O20" s="424"/>
      <c r="P20" s="424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</row>
    <row r="21" spans="1:31" ht="24.95" customHeight="1" x14ac:dyDescent="0.25">
      <c r="A21" s="420"/>
      <c r="B21" s="436"/>
      <c r="C21" s="435"/>
      <c r="D21" s="435"/>
      <c r="E21" s="435"/>
      <c r="F21" s="435"/>
      <c r="G21" s="435"/>
      <c r="H21" s="435"/>
      <c r="I21" s="429">
        <f>IF(Impreso!P109&gt;0,VLOOKUP(Impreso!P109,Impreso!$N$7:Q80,3),"")</f>
        <v>0</v>
      </c>
      <c r="J21" s="429">
        <f>IF(Impreso!P109&gt;0,VLOOKUP(Impreso!P109,Impreso!$N$7:R81,5),"")</f>
        <v>0</v>
      </c>
      <c r="K21" s="456"/>
      <c r="L21" s="421"/>
      <c r="M21" s="431" t="str">
        <f>Impreso!E152</f>
        <v xml:space="preserve"> </v>
      </c>
      <c r="N21" s="423"/>
      <c r="O21" s="424"/>
      <c r="P21" s="424"/>
      <c r="T21" s="425"/>
      <c r="U21" s="425"/>
      <c r="V21" s="425"/>
      <c r="W21" s="425"/>
      <c r="X21" s="425"/>
      <c r="Y21" s="425"/>
      <c r="Z21" s="425"/>
      <c r="AA21" s="425"/>
      <c r="AB21" s="425"/>
      <c r="AC21" s="425"/>
      <c r="AD21" s="425"/>
      <c r="AE21" s="425"/>
    </row>
    <row r="22" spans="1:31" ht="24.95" customHeight="1" x14ac:dyDescent="0.25">
      <c r="A22" s="420"/>
      <c r="B22" s="436"/>
      <c r="C22" s="435"/>
      <c r="D22" s="435"/>
      <c r="E22" s="435"/>
      <c r="F22" s="435"/>
      <c r="G22" s="435"/>
      <c r="H22" s="435"/>
      <c r="I22" s="429">
        <f>IF(Impreso!P110&gt;0,VLOOKUP(Impreso!P110,Impreso!$N$7:Q80,3),"")</f>
        <v>0</v>
      </c>
      <c r="J22" s="429">
        <f>IF(Impreso!P110&gt;0,VLOOKUP(Impreso!P110,Impreso!$N$7:R82,5),"")</f>
        <v>0</v>
      </c>
      <c r="K22" s="456"/>
      <c r="L22" s="421"/>
      <c r="M22" s="431" t="str">
        <f>Impreso!E154</f>
        <v xml:space="preserve"> </v>
      </c>
      <c r="N22" s="423"/>
      <c r="O22" s="424"/>
      <c r="P22" s="424"/>
      <c r="T22" s="425"/>
      <c r="U22" s="425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</row>
    <row r="23" spans="1:31" ht="9.9499999999999993" customHeight="1" x14ac:dyDescent="0.25">
      <c r="A23" s="420"/>
      <c r="B23" s="432"/>
      <c r="C23" s="427"/>
      <c r="D23" s="427"/>
      <c r="E23" s="427"/>
      <c r="F23" s="427"/>
      <c r="G23" s="427"/>
      <c r="H23" s="427"/>
      <c r="I23" s="426"/>
      <c r="J23" s="428"/>
      <c r="K23" s="430"/>
      <c r="L23" s="421"/>
      <c r="M23" s="433"/>
      <c r="N23" s="423"/>
      <c r="O23" s="424"/>
      <c r="P23" s="424"/>
      <c r="T23" s="425"/>
      <c r="U23" s="425"/>
      <c r="V23" s="425"/>
      <c r="W23" s="425"/>
      <c r="X23" s="425"/>
      <c r="Y23" s="425"/>
      <c r="Z23" s="425"/>
      <c r="AA23" s="425"/>
      <c r="AB23" s="425"/>
      <c r="AC23" s="425"/>
      <c r="AD23" s="425"/>
      <c r="AE23" s="425"/>
    </row>
    <row r="24" spans="1:31" ht="24.95" customHeight="1" x14ac:dyDescent="0.3">
      <c r="A24" s="420"/>
      <c r="B24" s="427"/>
      <c r="C24" s="427"/>
      <c r="D24" s="427"/>
      <c r="E24" s="427"/>
      <c r="F24" s="427"/>
      <c r="G24" s="427"/>
      <c r="H24" s="437"/>
      <c r="I24" s="397"/>
      <c r="J24" s="438" t="str">
        <f>IF(Impreso!P94=2,"Reconocimiento de Firma","Estimación Cuotas Derivadas de Visado")</f>
        <v>Estimación Cuotas Derivadas de Visado</v>
      </c>
      <c r="K24" s="439">
        <f>Impreso!T91</f>
        <v>0</v>
      </c>
      <c r="L24" s="434"/>
      <c r="M24" s="422"/>
      <c r="N24" s="423"/>
      <c r="O24" s="424"/>
      <c r="P24" s="424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  <c r="AD24" s="425"/>
      <c r="AE24" s="425"/>
    </row>
    <row r="25" spans="1:31" ht="24.95" customHeight="1" x14ac:dyDescent="0.3">
      <c r="A25" s="420"/>
      <c r="B25" s="427"/>
      <c r="C25" s="427"/>
      <c r="D25" s="427"/>
      <c r="E25" s="427"/>
      <c r="F25" s="427"/>
      <c r="G25" s="427"/>
      <c r="H25" s="427"/>
      <c r="I25" s="440"/>
      <c r="J25" s="438" t="s">
        <v>582</v>
      </c>
      <c r="K25" s="439">
        <f>Impreso!T92</f>
        <v>0</v>
      </c>
      <c r="L25" s="441"/>
      <c r="M25" s="442"/>
      <c r="N25" s="424"/>
      <c r="O25" s="424"/>
      <c r="P25" s="424"/>
      <c r="T25" s="425"/>
      <c r="U25" s="425"/>
      <c r="V25" s="425"/>
      <c r="W25" s="425"/>
      <c r="X25" s="425"/>
      <c r="Y25" s="425"/>
      <c r="Z25" s="425"/>
      <c r="AA25" s="425"/>
      <c r="AB25" s="425"/>
      <c r="AC25" s="425"/>
      <c r="AD25" s="425"/>
      <c r="AE25" s="425"/>
    </row>
    <row r="26" spans="1:31" ht="24.95" customHeight="1" x14ac:dyDescent="0.3">
      <c r="A26" s="420"/>
      <c r="B26" s="420"/>
      <c r="C26" s="420"/>
      <c r="D26" s="420"/>
      <c r="E26" s="420"/>
      <c r="F26" s="420"/>
      <c r="G26" s="420"/>
      <c r="H26" s="420"/>
      <c r="I26" s="440"/>
      <c r="J26" s="438" t="s">
        <v>456</v>
      </c>
      <c r="K26" s="439">
        <f>Impreso!T93</f>
        <v>0</v>
      </c>
      <c r="L26" s="443"/>
      <c r="M26" s="444"/>
      <c r="N26" s="424"/>
      <c r="O26" s="424"/>
      <c r="P26" s="424"/>
      <c r="T26" s="425"/>
      <c r="U26" s="425"/>
      <c r="V26" s="425"/>
      <c r="W26" s="425"/>
      <c r="X26" s="425"/>
      <c r="Y26" s="425"/>
      <c r="Z26" s="425"/>
      <c r="AA26" s="425"/>
      <c r="AB26" s="425"/>
      <c r="AC26" s="425"/>
      <c r="AD26" s="425"/>
      <c r="AE26" s="425"/>
    </row>
    <row r="27" spans="1:31" ht="24.95" customHeight="1" x14ac:dyDescent="0.25">
      <c r="A27" s="445"/>
      <c r="B27" s="458"/>
      <c r="C27" s="458"/>
      <c r="D27" s="458"/>
      <c r="E27" s="458"/>
      <c r="F27" s="458"/>
      <c r="G27" s="458"/>
      <c r="H27" s="458"/>
      <c r="I27" s="458"/>
      <c r="J27" s="458"/>
      <c r="K27" s="458"/>
      <c r="L27" s="443"/>
      <c r="M27" s="444"/>
      <c r="N27" s="424"/>
      <c r="O27" s="424"/>
      <c r="P27" s="424"/>
      <c r="T27" s="425"/>
      <c r="U27" s="425"/>
      <c r="V27" s="425"/>
      <c r="W27" s="425"/>
      <c r="X27" s="425"/>
      <c r="Y27" s="425"/>
      <c r="Z27" s="425"/>
      <c r="AA27" s="425"/>
      <c r="AB27" s="425"/>
      <c r="AC27" s="425"/>
      <c r="AD27" s="425"/>
      <c r="AE27" s="425"/>
    </row>
    <row r="28" spans="1:31" ht="9.9499999999999993" customHeight="1" x14ac:dyDescent="0.25">
      <c r="A28" s="445" t="s">
        <v>357</v>
      </c>
      <c r="B28" s="447" t="s">
        <v>593</v>
      </c>
      <c r="C28" s="447"/>
      <c r="D28" s="447"/>
      <c r="E28" s="447"/>
      <c r="F28" s="447"/>
      <c r="G28" s="447"/>
      <c r="H28" s="447"/>
      <c r="I28" s="447"/>
      <c r="J28" s="447"/>
      <c r="K28" s="443"/>
      <c r="L28" s="443"/>
      <c r="M28" s="444"/>
      <c r="N28" s="424"/>
      <c r="O28" s="424"/>
      <c r="P28" s="424"/>
      <c r="T28" s="425"/>
      <c r="U28" s="425"/>
      <c r="V28" s="425"/>
      <c r="W28" s="425"/>
      <c r="X28" s="425"/>
      <c r="Y28" s="425"/>
      <c r="Z28" s="425"/>
      <c r="AA28" s="425"/>
      <c r="AB28" s="425"/>
      <c r="AC28" s="425"/>
      <c r="AD28" s="425"/>
      <c r="AE28" s="425"/>
    </row>
    <row r="29" spans="1:31" ht="9.9499999999999993" customHeight="1" x14ac:dyDescent="0.25">
      <c r="A29" s="445" t="s">
        <v>358</v>
      </c>
      <c r="B29" s="457" t="s">
        <v>436</v>
      </c>
      <c r="C29" s="457"/>
      <c r="D29" s="457"/>
      <c r="E29" s="457"/>
      <c r="F29" s="457"/>
      <c r="G29" s="457"/>
      <c r="H29" s="457"/>
      <c r="I29" s="457"/>
      <c r="J29" s="457"/>
      <c r="K29" s="457"/>
      <c r="L29" s="443"/>
      <c r="M29" s="444"/>
      <c r="N29" s="424"/>
      <c r="O29" s="424"/>
      <c r="P29" s="424"/>
      <c r="T29" s="425"/>
      <c r="U29" s="425"/>
      <c r="V29" s="425"/>
      <c r="W29" s="425"/>
      <c r="X29" s="425"/>
      <c r="Y29" s="425"/>
      <c r="Z29" s="425"/>
      <c r="AA29" s="425"/>
      <c r="AB29" s="425"/>
      <c r="AC29" s="425"/>
      <c r="AD29" s="425"/>
      <c r="AE29" s="425"/>
    </row>
    <row r="30" spans="1:31" ht="9.9499999999999993" customHeight="1" x14ac:dyDescent="0.25">
      <c r="A30" s="445" t="s">
        <v>359</v>
      </c>
      <c r="B30" s="458" t="s">
        <v>366</v>
      </c>
      <c r="C30" s="458"/>
      <c r="D30" s="458"/>
      <c r="E30" s="458"/>
      <c r="F30" s="458"/>
      <c r="G30" s="458"/>
      <c r="H30" s="458"/>
      <c r="I30" s="458"/>
      <c r="J30" s="458"/>
      <c r="K30" s="458"/>
      <c r="L30" s="443"/>
      <c r="M30" s="444"/>
      <c r="N30" s="424"/>
      <c r="O30" s="424"/>
      <c r="P30" s="424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</row>
    <row r="31" spans="1:31" ht="9.9499999999999993" customHeight="1" x14ac:dyDescent="0.25">
      <c r="A31" s="445" t="s">
        <v>360</v>
      </c>
      <c r="B31" s="458" t="s">
        <v>367</v>
      </c>
      <c r="C31" s="458"/>
      <c r="D31" s="458"/>
      <c r="E31" s="458"/>
      <c r="F31" s="458"/>
      <c r="G31" s="458"/>
      <c r="H31" s="458"/>
      <c r="I31" s="458"/>
      <c r="J31" s="458"/>
      <c r="K31" s="458"/>
      <c r="L31" s="448"/>
      <c r="M31" s="449"/>
      <c r="N31" s="420"/>
      <c r="O31" s="420"/>
      <c r="P31" s="450"/>
      <c r="Q31" s="425"/>
      <c r="R31" s="425"/>
      <c r="S31" s="425"/>
      <c r="T31" s="425"/>
      <c r="U31" s="425"/>
      <c r="V31" s="425"/>
      <c r="W31" s="425"/>
      <c r="X31" s="425"/>
      <c r="Y31" s="425"/>
      <c r="Z31" s="425"/>
      <c r="AA31" s="425"/>
      <c r="AB31" s="425"/>
      <c r="AC31" s="425"/>
      <c r="AD31" s="425"/>
      <c r="AE31" s="425"/>
    </row>
    <row r="32" spans="1:31" ht="9.9499999999999993" customHeight="1" x14ac:dyDescent="0.25">
      <c r="A32" s="445" t="s">
        <v>361</v>
      </c>
      <c r="B32" s="446" t="s">
        <v>368</v>
      </c>
      <c r="C32" s="446"/>
      <c r="D32" s="446"/>
      <c r="E32" s="446"/>
      <c r="F32" s="446"/>
      <c r="G32" s="446"/>
      <c r="H32" s="446"/>
      <c r="I32" s="446"/>
      <c r="J32" s="446"/>
      <c r="K32" s="446"/>
      <c r="L32" s="443"/>
      <c r="M32" s="451"/>
      <c r="N32" s="420"/>
      <c r="O32" s="420"/>
      <c r="P32" s="450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5"/>
      <c r="AE32" s="425"/>
    </row>
    <row r="33" spans="1:31" ht="9.9499999999999993" customHeight="1" x14ac:dyDescent="0.25">
      <c r="A33" s="445" t="s">
        <v>362</v>
      </c>
      <c r="B33" s="446" t="s">
        <v>369</v>
      </c>
      <c r="C33" s="446"/>
      <c r="D33" s="446"/>
      <c r="E33" s="446"/>
      <c r="F33" s="446"/>
      <c r="G33" s="446"/>
      <c r="H33" s="446"/>
      <c r="I33" s="446"/>
      <c r="J33" s="446"/>
      <c r="K33" s="446"/>
      <c r="L33" s="446"/>
      <c r="M33" s="451"/>
      <c r="N33" s="420"/>
      <c r="O33" s="420"/>
      <c r="P33" s="450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5"/>
      <c r="AC33" s="425"/>
      <c r="AD33" s="425"/>
      <c r="AE33" s="425"/>
    </row>
    <row r="34" spans="1:31" ht="9.9499999999999993" customHeight="1" x14ac:dyDescent="0.25">
      <c r="A34" s="445" t="s">
        <v>363</v>
      </c>
      <c r="B34" s="447" t="s">
        <v>437</v>
      </c>
      <c r="C34" s="447"/>
      <c r="D34" s="447"/>
      <c r="E34" s="447"/>
      <c r="F34" s="447"/>
      <c r="G34" s="447"/>
      <c r="H34" s="447"/>
      <c r="I34" s="452"/>
      <c r="J34" s="447"/>
      <c r="K34" s="448"/>
      <c r="L34" s="448"/>
      <c r="M34" s="451"/>
      <c r="N34" s="420"/>
      <c r="O34" s="420"/>
      <c r="P34" s="450"/>
      <c r="Q34" s="425"/>
      <c r="R34" s="425"/>
      <c r="S34" s="425"/>
      <c r="T34" s="425"/>
      <c r="U34" s="425"/>
      <c r="V34" s="425"/>
      <c r="W34" s="425"/>
      <c r="X34" s="425"/>
      <c r="Y34" s="425"/>
      <c r="Z34" s="425"/>
      <c r="AA34" s="425"/>
      <c r="AB34" s="425"/>
      <c r="AC34" s="425"/>
      <c r="AD34" s="425"/>
      <c r="AE34" s="425"/>
    </row>
    <row r="35" spans="1:31" ht="9.9499999999999993" customHeight="1" x14ac:dyDescent="0.25">
      <c r="A35" s="445" t="s">
        <v>370</v>
      </c>
      <c r="B35" s="446" t="s">
        <v>371</v>
      </c>
      <c r="C35" s="446"/>
      <c r="D35" s="446"/>
      <c r="E35" s="446" t="str">
        <f>"- Maquinaria proyectada (proyecto de una máquina) : DVMC"</f>
        <v>- Maquinaria proyectada (proyecto de una máquina) : DVMC</v>
      </c>
      <c r="F35" s="446"/>
      <c r="G35" s="446"/>
      <c r="H35" s="446"/>
      <c r="I35" s="446"/>
      <c r="J35" s="446"/>
      <c r="K35" s="443"/>
      <c r="L35" s="443"/>
      <c r="M35" s="448"/>
      <c r="N35" s="420"/>
      <c r="O35" s="420"/>
      <c r="P35" s="450"/>
      <c r="Q35" s="425"/>
      <c r="R35" s="425"/>
      <c r="S35" s="425"/>
      <c r="T35" s="425"/>
      <c r="U35" s="425"/>
      <c r="V35" s="425"/>
      <c r="W35" s="425"/>
      <c r="X35" s="425"/>
      <c r="Y35" s="425"/>
      <c r="Z35" s="425"/>
      <c r="AA35" s="425"/>
      <c r="AB35" s="425"/>
      <c r="AC35" s="425"/>
      <c r="AD35" s="425"/>
      <c r="AE35" s="425"/>
    </row>
    <row r="36" spans="1:31" ht="9.9499999999999993" customHeight="1" x14ac:dyDescent="0.25">
      <c r="A36" s="448"/>
      <c r="B36" s="448"/>
      <c r="C36" s="448"/>
      <c r="D36" s="448"/>
      <c r="E36" s="446" t="str">
        <f>"- Maquinaria no proyectada:"</f>
        <v>- Maquinaria no proyectada:</v>
      </c>
      <c r="F36" s="453"/>
      <c r="G36" s="453"/>
      <c r="H36" s="448"/>
      <c r="I36" s="453"/>
      <c r="J36" s="453"/>
      <c r="K36" s="453"/>
      <c r="L36" s="454"/>
      <c r="M36" s="448"/>
      <c r="N36" s="420"/>
      <c r="O36" s="420"/>
      <c r="P36" s="450"/>
      <c r="Q36" s="425"/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5"/>
      <c r="AE36" s="425"/>
    </row>
    <row r="37" spans="1:31" ht="9.9499999999999993" customHeight="1" x14ac:dyDescent="0.25">
      <c r="A37" s="455"/>
      <c r="B37" s="453"/>
      <c r="C37" s="453"/>
      <c r="D37" s="453"/>
      <c r="E37" s="447"/>
      <c r="F37" s="457" t="s">
        <v>516</v>
      </c>
      <c r="G37" s="457"/>
      <c r="H37" s="457"/>
      <c r="I37" s="457"/>
      <c r="J37" s="457"/>
      <c r="K37" s="457"/>
      <c r="L37" s="454"/>
      <c r="M37" s="448"/>
      <c r="N37" s="420"/>
      <c r="O37" s="420"/>
      <c r="P37" s="450"/>
      <c r="Q37" s="425"/>
      <c r="R37" s="425"/>
      <c r="S37" s="425"/>
      <c r="T37" s="425"/>
      <c r="U37" s="425"/>
      <c r="V37" s="425"/>
      <c r="W37" s="425"/>
      <c r="X37" s="425"/>
      <c r="Y37" s="425"/>
      <c r="Z37" s="425"/>
      <c r="AA37" s="425"/>
      <c r="AB37" s="425"/>
      <c r="AC37" s="425"/>
      <c r="AD37" s="425"/>
      <c r="AE37" s="425"/>
    </row>
    <row r="38" spans="1:31" ht="9.9499999999999993" customHeight="1" x14ac:dyDescent="0.25">
      <c r="A38" s="455"/>
      <c r="B38" s="447"/>
      <c r="C38" s="447"/>
      <c r="D38" s="447"/>
      <c r="E38" s="447"/>
      <c r="F38" s="457" t="str">
        <f>"- que forma parte de las instalaciones, almacenamiento, …, es decir de trabajos con Derechos asociados, se considera que la inversión en maquinaria ya está incluida en los mismos."</f>
        <v>- que forma parte de las instalaciones, almacenamiento, …, es decir de trabajos con Derechos asociados, se considera que la inversión en maquinaria ya está incluida en los mismos.</v>
      </c>
      <c r="G38" s="457"/>
      <c r="H38" s="457"/>
      <c r="I38" s="457"/>
      <c r="J38" s="457"/>
      <c r="K38" s="457"/>
      <c r="L38" s="454"/>
      <c r="M38" s="448"/>
      <c r="N38" s="420"/>
      <c r="O38" s="420"/>
      <c r="P38" s="450"/>
      <c r="Q38" s="425"/>
      <c r="R38" s="425"/>
      <c r="S38" s="425"/>
      <c r="T38" s="425"/>
      <c r="U38" s="425"/>
      <c r="V38" s="425"/>
      <c r="W38" s="425"/>
      <c r="X38" s="425"/>
      <c r="Y38" s="425"/>
      <c r="Z38" s="425"/>
      <c r="AA38" s="425"/>
      <c r="AB38" s="425"/>
      <c r="AC38" s="425"/>
      <c r="AD38" s="425"/>
      <c r="AE38" s="425"/>
    </row>
    <row r="39" spans="1:31" ht="9.9499999999999993" customHeight="1" x14ac:dyDescent="0.25">
      <c r="A39" s="445" t="s">
        <v>381</v>
      </c>
      <c r="B39" s="446" t="s">
        <v>382</v>
      </c>
      <c r="C39" s="446"/>
      <c r="D39" s="446"/>
      <c r="E39" s="446"/>
      <c r="F39" s="446"/>
      <c r="G39" s="446"/>
      <c r="H39" s="446"/>
      <c r="I39" s="446"/>
      <c r="J39" s="446"/>
      <c r="K39" s="446"/>
      <c r="L39" s="454"/>
      <c r="M39" s="448"/>
      <c r="N39" s="420"/>
      <c r="O39" s="420"/>
      <c r="P39" s="450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5"/>
      <c r="AC39" s="425"/>
      <c r="AD39" s="425"/>
      <c r="AE39" s="425"/>
    </row>
    <row r="40" spans="1:31" ht="9.9499999999999993" customHeight="1" x14ac:dyDescent="0.25">
      <c r="A40" s="445" t="s">
        <v>383</v>
      </c>
      <c r="B40" s="446" t="s">
        <v>384</v>
      </c>
      <c r="C40" s="446"/>
      <c r="D40" s="446"/>
      <c r="E40" s="446"/>
      <c r="F40" s="446"/>
      <c r="G40" s="446"/>
      <c r="H40" s="446"/>
      <c r="I40" s="446"/>
      <c r="J40" s="446"/>
      <c r="K40" s="446"/>
      <c r="L40" s="454"/>
      <c r="M40" s="448"/>
      <c r="N40" s="420"/>
      <c r="O40" s="420"/>
      <c r="P40" s="450"/>
      <c r="Q40" s="425"/>
      <c r="R40" s="425"/>
      <c r="S40" s="425"/>
      <c r="T40" s="425"/>
      <c r="U40" s="425"/>
      <c r="V40" s="425"/>
      <c r="W40" s="425"/>
      <c r="X40" s="425"/>
      <c r="Y40" s="425"/>
      <c r="Z40" s="425"/>
      <c r="AA40" s="425"/>
      <c r="AB40" s="425"/>
      <c r="AC40" s="425"/>
      <c r="AD40" s="425"/>
      <c r="AE40" s="425"/>
    </row>
    <row r="41" spans="1:31" ht="9.9499999999999993" customHeight="1" x14ac:dyDescent="0.25">
      <c r="A41" s="445" t="s">
        <v>385</v>
      </c>
      <c r="B41" s="446" t="s">
        <v>488</v>
      </c>
      <c r="C41" s="446"/>
      <c r="D41" s="446"/>
      <c r="E41" s="446"/>
      <c r="F41" s="446"/>
      <c r="G41" s="446"/>
      <c r="H41" s="446"/>
      <c r="I41" s="446"/>
      <c r="J41" s="446"/>
      <c r="K41" s="446"/>
      <c r="L41" s="448"/>
      <c r="M41" s="448"/>
      <c r="N41" s="420"/>
      <c r="O41" s="420"/>
      <c r="P41" s="450"/>
      <c r="Q41" s="425"/>
      <c r="R41" s="425"/>
      <c r="S41" s="425"/>
      <c r="T41" s="425"/>
      <c r="U41" s="425"/>
      <c r="V41" s="425"/>
      <c r="W41" s="425"/>
      <c r="X41" s="425"/>
      <c r="Y41" s="425"/>
      <c r="Z41" s="425"/>
      <c r="AA41" s="425"/>
      <c r="AB41" s="425"/>
      <c r="AC41" s="425"/>
      <c r="AD41" s="425"/>
      <c r="AE41" s="425"/>
    </row>
    <row r="42" spans="1:31" ht="9.9499999999999993" customHeight="1" x14ac:dyDescent="0.25">
      <c r="A42" s="445" t="s">
        <v>386</v>
      </c>
      <c r="B42" s="446" t="s">
        <v>477</v>
      </c>
      <c r="C42" s="446"/>
      <c r="D42" s="446"/>
      <c r="E42" s="446"/>
      <c r="F42" s="446"/>
      <c r="G42" s="446"/>
      <c r="H42" s="446"/>
      <c r="I42" s="446"/>
      <c r="J42" s="446"/>
      <c r="K42" s="446"/>
      <c r="L42" s="448"/>
      <c r="M42" s="448"/>
      <c r="N42" s="420"/>
      <c r="O42" s="420"/>
      <c r="P42" s="450"/>
      <c r="Q42" s="425"/>
      <c r="R42" s="425"/>
      <c r="S42" s="425"/>
      <c r="T42" s="425"/>
      <c r="U42" s="425"/>
      <c r="V42" s="425"/>
      <c r="W42" s="425"/>
      <c r="X42" s="425"/>
      <c r="Y42" s="425"/>
      <c r="Z42" s="425"/>
      <c r="AA42" s="425"/>
      <c r="AB42" s="425"/>
      <c r="AC42" s="425"/>
      <c r="AD42" s="425"/>
      <c r="AE42" s="425"/>
    </row>
    <row r="43" spans="1:31" ht="24.95" customHeight="1" x14ac:dyDescent="0.25">
      <c r="A43" s="448"/>
      <c r="B43" s="457" t="s">
        <v>476</v>
      </c>
      <c r="C43" s="457"/>
      <c r="D43" s="457"/>
      <c r="E43" s="457"/>
      <c r="F43" s="457"/>
      <c r="G43" s="457"/>
      <c r="H43" s="457"/>
      <c r="I43" s="457"/>
      <c r="J43" s="457"/>
      <c r="K43" s="457"/>
      <c r="L43" s="448"/>
      <c r="M43" s="448"/>
      <c r="N43" s="420"/>
      <c r="O43" s="420"/>
      <c r="P43" s="450"/>
      <c r="Q43" s="425"/>
      <c r="R43" s="425"/>
      <c r="S43" s="425"/>
      <c r="T43" s="425"/>
      <c r="U43" s="425"/>
      <c r="V43" s="425"/>
      <c r="W43" s="425"/>
      <c r="X43" s="425"/>
      <c r="Y43" s="425"/>
      <c r="Z43" s="425"/>
      <c r="AA43" s="425"/>
      <c r="AB43" s="425"/>
      <c r="AC43" s="425"/>
      <c r="AD43" s="425"/>
      <c r="AE43" s="425"/>
    </row>
  </sheetData>
  <sheetProtection sheet="1" selectLockedCells="1"/>
  <mergeCells count="13">
    <mergeCell ref="E5:J5"/>
    <mergeCell ref="B17:I17"/>
    <mergeCell ref="B10:I10"/>
    <mergeCell ref="B27:K27"/>
    <mergeCell ref="E11:H11"/>
    <mergeCell ref="E6:J6"/>
    <mergeCell ref="K16:K17"/>
    <mergeCell ref="B29:K29"/>
    <mergeCell ref="B30:K30"/>
    <mergeCell ref="F38:K38"/>
    <mergeCell ref="B43:K43"/>
    <mergeCell ref="B31:K31"/>
    <mergeCell ref="F37:K37"/>
  </mergeCells>
  <phoneticPr fontId="14" type="noConversion"/>
  <pageMargins left="0.78740157480314965" right="0.78740157480314965" top="0" bottom="0" header="0" footer="0"/>
  <pageSetup paperSize="9" orientation="landscape" horizontalDpi="4294967293" r:id="rId1"/>
  <headerFooter alignWithMargins="0"/>
  <ignoredErrors>
    <ignoredError sqref="A28:A29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Drop Down 2">
              <controlPr defaultSize="0" autoLine="0" autoPict="0">
                <anchor>
                  <from>
                    <xdr:col>1</xdr:col>
                    <xdr:colOff>0</xdr:colOff>
                    <xdr:row>10</xdr:row>
                    <xdr:rowOff>38100</xdr:rowOff>
                  </from>
                  <to>
                    <xdr:col>9</xdr:col>
                    <xdr:colOff>200025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Drop Down 4">
              <controlPr defaultSize="0" autoLine="0" autoPict="0">
                <anchor>
                  <from>
                    <xdr:col>1</xdr:col>
                    <xdr:colOff>9525</xdr:colOff>
                    <xdr:row>17</xdr:row>
                    <xdr:rowOff>76200</xdr:rowOff>
                  </from>
                  <to>
                    <xdr:col>9</xdr:col>
                    <xdr:colOff>171450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6" name="Drop Down 27">
              <controlPr defaultSize="0" autoLine="0" autoPict="0">
                <anchor>
                  <from>
                    <xdr:col>1</xdr:col>
                    <xdr:colOff>0</xdr:colOff>
                    <xdr:row>11</xdr:row>
                    <xdr:rowOff>47625</xdr:rowOff>
                  </from>
                  <to>
                    <xdr:col>9</xdr:col>
                    <xdr:colOff>190500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7" name="Drop Down 28">
              <controlPr defaultSize="0" autoLine="0" autoPict="0">
                <anchor>
                  <from>
                    <xdr:col>1</xdr:col>
                    <xdr:colOff>0</xdr:colOff>
                    <xdr:row>12</xdr:row>
                    <xdr:rowOff>47625</xdr:rowOff>
                  </from>
                  <to>
                    <xdr:col>9</xdr:col>
                    <xdr:colOff>190500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8" name="Drop Down 29">
              <controlPr defaultSize="0" autoLine="0" autoPict="0">
                <anchor>
                  <from>
                    <xdr:col>1</xdr:col>
                    <xdr:colOff>0</xdr:colOff>
                    <xdr:row>13</xdr:row>
                    <xdr:rowOff>38100</xdr:rowOff>
                  </from>
                  <to>
                    <xdr:col>9</xdr:col>
                    <xdr:colOff>190500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9" name="Drop Down 30">
              <controlPr defaultSize="0" autoLine="0" autoPict="0">
                <anchor>
                  <from>
                    <xdr:col>1</xdr:col>
                    <xdr:colOff>0</xdr:colOff>
                    <xdr:row>14</xdr:row>
                    <xdr:rowOff>47625</xdr:rowOff>
                  </from>
                  <to>
                    <xdr:col>9</xdr:col>
                    <xdr:colOff>190500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0" name="Drop Down 33">
              <controlPr defaultSize="0" autoLine="0" autoPict="0">
                <anchor>
                  <from>
                    <xdr:col>1</xdr:col>
                    <xdr:colOff>9525</xdr:colOff>
                    <xdr:row>18</xdr:row>
                    <xdr:rowOff>76200</xdr:rowOff>
                  </from>
                  <to>
                    <xdr:col>9</xdr:col>
                    <xdr:colOff>171450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1" name="Drop Down 34">
              <controlPr defaultSize="0" autoLine="0" autoPict="0">
                <anchor>
                  <from>
                    <xdr:col>1</xdr:col>
                    <xdr:colOff>0</xdr:colOff>
                    <xdr:row>19</xdr:row>
                    <xdr:rowOff>66675</xdr:rowOff>
                  </from>
                  <to>
                    <xdr:col>9</xdr:col>
                    <xdr:colOff>161925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2" name="Drop Down 35">
              <controlPr defaultSize="0" autoLine="0" autoPict="0">
                <anchor>
                  <from>
                    <xdr:col>1</xdr:col>
                    <xdr:colOff>0</xdr:colOff>
                    <xdr:row>20</xdr:row>
                    <xdr:rowOff>66675</xdr:rowOff>
                  </from>
                  <to>
                    <xdr:col>9</xdr:col>
                    <xdr:colOff>161925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3" name="Drop Down 36">
              <controlPr defaultSize="0" autoLine="0" autoPict="0">
                <anchor>
                  <from>
                    <xdr:col>1</xdr:col>
                    <xdr:colOff>0</xdr:colOff>
                    <xdr:row>21</xdr:row>
                    <xdr:rowOff>66675</xdr:rowOff>
                  </from>
                  <to>
                    <xdr:col>9</xdr:col>
                    <xdr:colOff>161925</xdr:colOff>
                    <xdr:row>21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autoPageBreaks="0"/>
  </sheetPr>
  <dimension ref="A1:V794"/>
  <sheetViews>
    <sheetView showGridLines="0" topLeftCell="A40" zoomScale="125" workbookViewId="0">
      <selection activeCell="Q55" sqref="Q55"/>
    </sheetView>
  </sheetViews>
  <sheetFormatPr baseColWidth="10" defaultRowHeight="12.75" x14ac:dyDescent="0.2"/>
  <cols>
    <col min="1" max="1" width="3.42578125" style="119" customWidth="1"/>
    <col min="2" max="2" width="4.7109375" style="119" customWidth="1"/>
    <col min="3" max="3" width="4.28515625" style="119" customWidth="1"/>
    <col min="4" max="8" width="2.28515625" style="119" customWidth="1"/>
    <col min="9" max="9" width="2.28515625" style="122" customWidth="1"/>
    <col min="10" max="10" width="10.5703125" style="119" customWidth="1"/>
    <col min="11" max="11" width="8.42578125" style="121" customWidth="1"/>
    <col min="12" max="12" width="10.85546875" style="119" customWidth="1"/>
    <col min="13" max="13" width="8.28515625" style="119" customWidth="1"/>
    <col min="14" max="14" width="3.7109375" style="119" customWidth="1"/>
    <col min="15" max="15" width="2.7109375" style="119" customWidth="1"/>
    <col min="16" max="16" width="3.7109375" style="122" customWidth="1"/>
    <col min="17" max="17" width="36.42578125" style="119" customWidth="1"/>
    <col min="18" max="18" width="8.140625" style="122" customWidth="1"/>
    <col min="19" max="19" width="8.140625" style="123" customWidth="1"/>
    <col min="20" max="21" width="9.85546875" style="119" customWidth="1"/>
    <col min="22" max="16384" width="11.42578125" style="119"/>
  </cols>
  <sheetData>
    <row r="1" spans="1:21" ht="8.1" customHeight="1" x14ac:dyDescent="0.2">
      <c r="A1" s="118"/>
      <c r="I1" s="120"/>
    </row>
    <row r="2" spans="1:21" ht="8.1" customHeight="1" x14ac:dyDescent="0.2">
      <c r="C2" s="124" t="s">
        <v>223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  <c r="Q2" s="124"/>
      <c r="R2" s="125"/>
      <c r="S2" s="126"/>
    </row>
    <row r="3" spans="1:21" ht="8.1" customHeight="1" x14ac:dyDescent="0.2"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  <c r="Q3" s="124"/>
      <c r="R3" s="125"/>
      <c r="S3" s="126"/>
    </row>
    <row r="4" spans="1:21" ht="3.75" customHeight="1" x14ac:dyDescent="0.2">
      <c r="C4" s="127" t="s">
        <v>224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/>
      <c r="Q4" s="127"/>
      <c r="R4" s="128"/>
      <c r="S4" s="129"/>
    </row>
    <row r="5" spans="1:21" ht="12.75" customHeight="1" x14ac:dyDescent="0.2">
      <c r="C5" s="127"/>
      <c r="D5" s="127"/>
      <c r="E5" s="127"/>
      <c r="F5" s="127"/>
      <c r="G5" s="127"/>
      <c r="H5" s="127"/>
      <c r="I5" s="130"/>
      <c r="J5" s="131"/>
      <c r="K5" s="132"/>
      <c r="L5" s="133" t="s">
        <v>243</v>
      </c>
      <c r="M5" s="134">
        <f>SUM(T8:T78)</f>
        <v>0</v>
      </c>
      <c r="O5" s="127"/>
      <c r="P5" s="128"/>
      <c r="Q5" s="127"/>
      <c r="R5" s="128"/>
      <c r="S5" s="129"/>
    </row>
    <row r="6" spans="1:21" ht="8.1" customHeight="1" x14ac:dyDescent="0.2">
      <c r="I6" s="120"/>
      <c r="J6" s="135"/>
      <c r="K6" s="136"/>
      <c r="L6" s="137"/>
      <c r="M6" s="137"/>
      <c r="N6" s="137"/>
      <c r="O6" s="137"/>
      <c r="P6" s="120"/>
      <c r="Q6" s="137"/>
      <c r="R6" s="120"/>
      <c r="S6" s="138"/>
    </row>
    <row r="7" spans="1:21" s="149" customFormat="1" ht="9.75" customHeight="1" x14ac:dyDescent="0.15">
      <c r="A7" s="139">
        <v>1</v>
      </c>
      <c r="B7" s="140"/>
      <c r="C7" s="475"/>
      <c r="D7" s="475"/>
      <c r="E7" s="475"/>
      <c r="F7" s="475"/>
      <c r="G7" s="475"/>
      <c r="H7" s="475"/>
      <c r="I7" s="475"/>
      <c r="J7" s="475"/>
      <c r="K7" s="141"/>
      <c r="L7" s="142"/>
      <c r="M7" s="143" t="s">
        <v>235</v>
      </c>
      <c r="N7" s="144">
        <v>1</v>
      </c>
      <c r="O7" s="145"/>
      <c r="P7" s="140"/>
      <c r="Q7" s="146"/>
      <c r="R7" s="146"/>
      <c r="S7" s="147"/>
      <c r="T7" s="148" t="s">
        <v>235</v>
      </c>
    </row>
    <row r="8" spans="1:21" ht="9" customHeight="1" x14ac:dyDescent="0.2">
      <c r="A8" s="139">
        <v>2</v>
      </c>
      <c r="B8" s="150" t="s">
        <v>2</v>
      </c>
      <c r="C8" s="476" t="s">
        <v>3</v>
      </c>
      <c r="D8" s="476"/>
      <c r="E8" s="476"/>
      <c r="F8" s="476"/>
      <c r="G8" s="476"/>
      <c r="H8" s="476"/>
      <c r="I8" s="476"/>
      <c r="J8" s="476"/>
      <c r="K8" s="151"/>
      <c r="L8" s="152"/>
      <c r="M8" s="151"/>
      <c r="N8" s="144">
        <v>2</v>
      </c>
      <c r="O8" s="153"/>
      <c r="P8" s="154" t="s">
        <v>167</v>
      </c>
      <c r="Q8" s="117" t="s">
        <v>323</v>
      </c>
      <c r="R8" s="155" t="s">
        <v>267</v>
      </c>
      <c r="S8" s="156">
        <f>IF(INICIO!$I$18=Impreso!P8,"X",IF(INICIO!$I$19=Impreso!P8,"X",IF(INICIO!$I$20=Impreso!P8,"X",IF(INICIO!$I$21=Impreso!P8,"X",IF(INICIO!$I$22=Impreso!P8,"X",0)))))</f>
        <v>0</v>
      </c>
      <c r="T8" s="157">
        <f>IF(S8&gt;0,'A4'!I2,0)</f>
        <v>0</v>
      </c>
    </row>
    <row r="9" spans="1:21" ht="9" customHeight="1" x14ac:dyDescent="0.2">
      <c r="A9" s="139">
        <v>3</v>
      </c>
      <c r="B9" s="158" t="s">
        <v>4</v>
      </c>
      <c r="C9" s="467" t="s">
        <v>388</v>
      </c>
      <c r="D9" s="467"/>
      <c r="E9" s="467"/>
      <c r="F9" s="467"/>
      <c r="G9" s="467"/>
      <c r="H9" s="467"/>
      <c r="I9" s="467"/>
      <c r="J9" s="467"/>
      <c r="K9" s="159" t="s">
        <v>534</v>
      </c>
      <c r="L9" s="156">
        <f>IF(INICIO!$I$11=Impreso!B9,INICIO!$K$11,IF(INICIO!$I$12=Impreso!B9,INICIO!$K$12,IF(INICIO!$I$13=Impreso!B9,INICIO!$K$13,IF(INICIO!$I$14=Impreso!B9,INICIO!$K$14,IF(INICIO!$I$15=Impreso!B9,INICIO!$K$15,0)))))</f>
        <v>0</v>
      </c>
      <c r="M9" s="160">
        <f>('A3'!K4)</f>
        <v>0</v>
      </c>
      <c r="N9" s="144">
        <v>3</v>
      </c>
      <c r="O9" s="153"/>
      <c r="P9" s="154" t="s">
        <v>169</v>
      </c>
      <c r="Q9" s="116" t="s">
        <v>401</v>
      </c>
      <c r="R9" s="161" t="s">
        <v>267</v>
      </c>
      <c r="S9" s="156">
        <f>IF(INICIO!$I$18=Impreso!P9,"X",IF(INICIO!$I$19=Impreso!P9,"X",IF(INICIO!$I$20=Impreso!P9,"X",IF(INICIO!$I$21=Impreso!P9,"X",IF(INICIO!$I$22=Impreso!P9,"X",0)))))</f>
        <v>0</v>
      </c>
      <c r="T9" s="157">
        <f>IF(S9&gt;0,'A4'!I3,0)</f>
        <v>0</v>
      </c>
    </row>
    <row r="10" spans="1:21" ht="9" customHeight="1" x14ac:dyDescent="0.2">
      <c r="A10" s="139">
        <v>4</v>
      </c>
      <c r="B10" s="158" t="s">
        <v>6</v>
      </c>
      <c r="C10" s="467" t="s">
        <v>389</v>
      </c>
      <c r="D10" s="467"/>
      <c r="E10" s="467"/>
      <c r="F10" s="467"/>
      <c r="G10" s="467"/>
      <c r="H10" s="467"/>
      <c r="I10" s="467"/>
      <c r="J10" s="467"/>
      <c r="K10" s="159" t="s">
        <v>534</v>
      </c>
      <c r="L10" s="156">
        <f>IF(INICIO!$I$11=Impreso!B10,INICIO!$K$11,IF(INICIO!$I$12=Impreso!B10,INICIO!$K$12,IF(INICIO!$I$13=Impreso!B10,INICIO!$K$13,IF(INICIO!$I$14=Impreso!B10,INICIO!$K$14,IF(INICIO!$I$15=Impreso!B10,INICIO!$K$15,0)))))</f>
        <v>0</v>
      </c>
      <c r="M10" s="160">
        <f>('A3'!K5)</f>
        <v>0</v>
      </c>
      <c r="N10" s="144">
        <v>4</v>
      </c>
      <c r="O10" s="153"/>
      <c r="P10" s="154" t="s">
        <v>171</v>
      </c>
      <c r="Q10" s="116" t="s">
        <v>324</v>
      </c>
      <c r="R10" s="161" t="s">
        <v>22</v>
      </c>
      <c r="S10" s="156">
        <f>IF(INICIO!$I$18=Impreso!P10,"X",IF(INICIO!$I$19=Impreso!P10,"X",IF(INICIO!$I$20=Impreso!P10,"X",IF(INICIO!$I$21=Impreso!P10,"X",IF(INICIO!$I$22=Impreso!P10,"X",0)))))</f>
        <v>0</v>
      </c>
      <c r="T10" s="157">
        <f>IF(S10&gt;0,'A4'!I4,0)</f>
        <v>0</v>
      </c>
    </row>
    <row r="11" spans="1:21" ht="9" customHeight="1" x14ac:dyDescent="0.2">
      <c r="A11" s="139">
        <v>5</v>
      </c>
      <c r="B11" s="158" t="s">
        <v>8</v>
      </c>
      <c r="C11" s="467" t="s">
        <v>390</v>
      </c>
      <c r="D11" s="467"/>
      <c r="E11" s="467"/>
      <c r="F11" s="467"/>
      <c r="G11" s="467"/>
      <c r="H11" s="467"/>
      <c r="I11" s="467"/>
      <c r="J11" s="467"/>
      <c r="K11" s="159"/>
      <c r="L11" s="156">
        <f>IF(INICIO!$I$11=Impreso!B11,INICIO!$K$11,IF(INICIO!$I$12=Impreso!B11,INICIO!$K$12,IF(INICIO!$I$13=Impreso!B11,INICIO!$K$13,IF(INICIO!$I$14=Impreso!B11,INICIO!$K$14,IF(INICIO!$I$15=Impreso!B11,INICIO!$K$15,0)))))</f>
        <v>0</v>
      </c>
      <c r="M11" s="160">
        <f>('A3'!K6)</f>
        <v>0</v>
      </c>
      <c r="N11" s="144">
        <v>5</v>
      </c>
      <c r="O11" s="153"/>
      <c r="P11" s="154" t="s">
        <v>173</v>
      </c>
      <c r="Q11" s="116" t="s">
        <v>325</v>
      </c>
      <c r="R11" s="161" t="s">
        <v>267</v>
      </c>
      <c r="S11" s="156">
        <f>IF(INICIO!$I$18=Impreso!P11,"X",IF(INICIO!$I$19=Impreso!P11,"X",IF(INICIO!$I$20=Impreso!P11,"X",IF(INICIO!$I$21=Impreso!P11,"X",IF(INICIO!$I$22=Impreso!P11,"X",0)))))</f>
        <v>0</v>
      </c>
      <c r="T11" s="157">
        <f>IF(S11&gt;0,'A4'!I5,0)</f>
        <v>0</v>
      </c>
    </row>
    <row r="12" spans="1:21" ht="9" customHeight="1" x14ac:dyDescent="0.2">
      <c r="A12" s="139">
        <v>6</v>
      </c>
      <c r="B12" s="158" t="s">
        <v>497</v>
      </c>
      <c r="C12" s="467" t="s">
        <v>484</v>
      </c>
      <c r="D12" s="467"/>
      <c r="E12" s="467"/>
      <c r="F12" s="467"/>
      <c r="G12" s="467"/>
      <c r="H12" s="467"/>
      <c r="I12" s="467"/>
      <c r="J12" s="467"/>
      <c r="K12" s="159"/>
      <c r="L12" s="156">
        <f>IF(INICIO!$I$11=Impreso!B12,INICIO!$K$11,IF(INICIO!$I$12=Impreso!B12,INICIO!$K$12,IF(INICIO!$I$13=Impreso!B12,INICIO!$K$13,IF(INICIO!$I$14=Impreso!B12,INICIO!$K$14,IF(INICIO!$I$15=Impreso!B12,INICIO!$K$15,0)))))</f>
        <v>0</v>
      </c>
      <c r="M12" s="160">
        <f>('A3'!K7)</f>
        <v>0</v>
      </c>
      <c r="N12" s="144">
        <v>6</v>
      </c>
      <c r="O12" s="153"/>
      <c r="P12" s="154" t="s">
        <v>175</v>
      </c>
      <c r="Q12" s="116" t="s">
        <v>327</v>
      </c>
      <c r="R12" s="161" t="s">
        <v>267</v>
      </c>
      <c r="S12" s="156">
        <f>IF(INICIO!$I$18=Impreso!P12,"X",IF(INICIO!$I$19=Impreso!P12,"X",IF(INICIO!$I$20=Impreso!P12,"X",IF(INICIO!$I$21=Impreso!P12,"X",IF(INICIO!$I$22=Impreso!P12,"X",0)))))</f>
        <v>0</v>
      </c>
      <c r="T12" s="157">
        <f>IF(S12&gt;0,'A4'!I6,0)</f>
        <v>0</v>
      </c>
    </row>
    <row r="13" spans="1:21" ht="9" customHeight="1" x14ac:dyDescent="0.2">
      <c r="A13" s="139">
        <v>7</v>
      </c>
      <c r="B13" s="158" t="s">
        <v>11</v>
      </c>
      <c r="C13" s="467" t="s">
        <v>392</v>
      </c>
      <c r="D13" s="467"/>
      <c r="E13" s="467"/>
      <c r="F13" s="467"/>
      <c r="G13" s="467"/>
      <c r="H13" s="467"/>
      <c r="I13" s="467"/>
      <c r="J13" s="467"/>
      <c r="K13" s="159"/>
      <c r="L13" s="156">
        <f>IF(INICIO!$I$11=Impreso!B13,INICIO!$K$11,IF(INICIO!$I$12=Impreso!B13,INICIO!$K$12,IF(INICIO!$I$13=Impreso!B13,INICIO!$K$13,IF(INICIO!$I$14=Impreso!B13,INICIO!$K$14,IF(INICIO!$I$15=Impreso!B13,INICIO!$K$15,0)))))</f>
        <v>0</v>
      </c>
      <c r="M13" s="160">
        <f>'A3'!K8</f>
        <v>0</v>
      </c>
      <c r="N13" s="144">
        <v>7</v>
      </c>
      <c r="O13" s="153"/>
      <c r="P13" s="154" t="s">
        <v>255</v>
      </c>
      <c r="Q13" s="116" t="s">
        <v>326</v>
      </c>
      <c r="R13" s="161" t="s">
        <v>267</v>
      </c>
      <c r="S13" s="156">
        <f>IF(INICIO!$I$18=Impreso!P13,"X",IF(INICIO!$I$19=Impreso!P13,"X",IF(INICIO!$I$20=Impreso!P13,"X",IF(INICIO!$I$21=Impreso!P13,"X",IF(INICIO!$I$22=Impreso!P13,"X",0)))))</f>
        <v>0</v>
      </c>
      <c r="T13" s="157">
        <f>IF(S13&gt;0,'A4'!I7,0)</f>
        <v>0</v>
      </c>
    </row>
    <row r="14" spans="1:21" ht="9" customHeight="1" x14ac:dyDescent="0.2">
      <c r="A14" s="139">
        <v>8</v>
      </c>
      <c r="B14" s="158" t="s">
        <v>13</v>
      </c>
      <c r="C14" s="467" t="s">
        <v>269</v>
      </c>
      <c r="D14" s="467"/>
      <c r="E14" s="467"/>
      <c r="F14" s="467"/>
      <c r="G14" s="467"/>
      <c r="H14" s="467"/>
      <c r="I14" s="467"/>
      <c r="J14" s="467"/>
      <c r="K14" s="159"/>
      <c r="L14" s="156">
        <f>IF(INICIO!$I$11=Impreso!B14,INICIO!$K$11,IF(INICIO!$I$12=Impreso!B14,INICIO!$K$12,IF(INICIO!$I$13=Impreso!B14,INICIO!$K$13,IF(INICIO!$I$14=Impreso!B14,INICIO!$K$14,IF(INICIO!$I$15=Impreso!B14,INICIO!$K$15,0)))))</f>
        <v>0</v>
      </c>
      <c r="M14" s="160">
        <f>'A3'!K9</f>
        <v>0</v>
      </c>
      <c r="N14" s="144">
        <v>8</v>
      </c>
      <c r="O14" s="153"/>
      <c r="P14" s="162" t="s">
        <v>257</v>
      </c>
      <c r="Q14" s="116" t="s">
        <v>328</v>
      </c>
      <c r="R14" s="161" t="s">
        <v>125</v>
      </c>
      <c r="S14" s="156">
        <f>IF(INICIO!$I$18=Impreso!P14,INICIO!$K$18,IF(INICIO!$I$19=Impreso!P14,INICIO!$K$19,IF(INICIO!$I$20=Impreso!P14,INICIO!$K$20,IF(INICIO!$I$21=Impreso!P14,INICIO!$K$21,IF(INICIO!$I$22=Impreso!P14,INICIO!$K$22,0)))))</f>
        <v>0</v>
      </c>
      <c r="T14" s="163">
        <f>IF(S14&gt;0,'A4'!I8,0)</f>
        <v>0</v>
      </c>
      <c r="U14" s="164"/>
    </row>
    <row r="15" spans="1:21" ht="9" customHeight="1" x14ac:dyDescent="0.2">
      <c r="A15" s="139">
        <v>9</v>
      </c>
      <c r="B15" s="165" t="s">
        <v>15</v>
      </c>
      <c r="C15" s="466" t="s">
        <v>270</v>
      </c>
      <c r="D15" s="466"/>
      <c r="E15" s="466"/>
      <c r="F15" s="466"/>
      <c r="G15" s="466"/>
      <c r="H15" s="466"/>
      <c r="I15" s="466"/>
      <c r="J15" s="466"/>
      <c r="K15" s="159"/>
      <c r="L15" s="156">
        <f>IF(INICIO!$I$11=Impreso!B15,INICIO!$K$11,IF(INICIO!$I$12=Impreso!B15,INICIO!$K$12,IF(INICIO!$I$13=Impreso!B15,INICIO!$K$13,IF(INICIO!$I$14=Impreso!B15,INICIO!$K$14,IF(INICIO!$I$15=Impreso!B15,INICIO!$K$15,0)))))</f>
        <v>0</v>
      </c>
      <c r="M15" s="160">
        <f>'A3'!K10</f>
        <v>0</v>
      </c>
      <c r="N15" s="144">
        <v>9</v>
      </c>
      <c r="O15" s="153"/>
      <c r="P15" s="162" t="s">
        <v>177</v>
      </c>
      <c r="Q15" s="116" t="s">
        <v>329</v>
      </c>
      <c r="R15" s="161" t="s">
        <v>267</v>
      </c>
      <c r="S15" s="156">
        <f>IF(INICIO!$I$18=Impreso!P15,"X",IF(INICIO!$I$19=Impreso!P15,"X",IF(INICIO!$I$20=Impreso!P15,"X",IF(INICIO!$I$21=Impreso!P15,"X",IF(INICIO!$I$22=Impreso!P15,"X",0)))))</f>
        <v>0</v>
      </c>
      <c r="T15" s="163">
        <f>IF(S15&gt;0,'A4'!I9,0)</f>
        <v>0</v>
      </c>
    </row>
    <row r="16" spans="1:21" ht="9" customHeight="1" x14ac:dyDescent="0.2">
      <c r="A16" s="139">
        <v>10</v>
      </c>
      <c r="B16" s="165" t="s">
        <v>17</v>
      </c>
      <c r="C16" s="477" t="s">
        <v>391</v>
      </c>
      <c r="D16" s="478"/>
      <c r="E16" s="478"/>
      <c r="F16" s="478"/>
      <c r="G16" s="478"/>
      <c r="H16" s="478"/>
      <c r="I16" s="478"/>
      <c r="J16" s="479"/>
      <c r="K16" s="159" t="s">
        <v>18</v>
      </c>
      <c r="L16" s="156">
        <f>IF(INICIO!$I$11=Impreso!B16,INICIO!$K$11,IF(INICIO!$I$12=Impreso!B16,INICIO!$K$12,IF(INICIO!$I$13=Impreso!B16,INICIO!$K$13,IF(INICIO!$I$14=Impreso!B16,INICIO!$K$14,IF(INICIO!$I$15=Impreso!B16,INICIO!$K$15,0)))))</f>
        <v>0</v>
      </c>
      <c r="M16" s="160">
        <f>'A3'!K11</f>
        <v>0</v>
      </c>
      <c r="N16" s="144">
        <v>10</v>
      </c>
      <c r="O16" s="307"/>
      <c r="P16" s="308" t="s">
        <v>553</v>
      </c>
      <c r="Q16" s="309" t="s">
        <v>554</v>
      </c>
      <c r="R16" s="310" t="s">
        <v>560</v>
      </c>
      <c r="S16" s="311">
        <f>IF(INICIO!$I$18=Impreso!P16,INICIO!$K$18,IF(INICIO!$I$19=Impreso!P16,INICIO!$K$19,IF(INICIO!$I$20=Impreso!P16,INICIO!$K$20,IF(INICIO!$I$21=Impreso!P16,INICIO!$K$21,IF(INICIO!$I$22=Impreso!P16,INICIO!$K$22,0)))))</f>
        <v>0</v>
      </c>
      <c r="T16" s="312">
        <f>IF(S16&gt;0,'A4'!I10,0)</f>
        <v>0</v>
      </c>
    </row>
    <row r="17" spans="1:20" ht="9" customHeight="1" x14ac:dyDescent="0.2">
      <c r="A17" s="139">
        <v>11</v>
      </c>
      <c r="B17" s="165" t="s">
        <v>19</v>
      </c>
      <c r="C17" s="466" t="s">
        <v>387</v>
      </c>
      <c r="D17" s="466"/>
      <c r="E17" s="466"/>
      <c r="F17" s="466"/>
      <c r="G17" s="466"/>
      <c r="H17" s="466"/>
      <c r="I17" s="466"/>
      <c r="J17" s="466"/>
      <c r="K17" s="159" t="s">
        <v>18</v>
      </c>
      <c r="L17" s="156">
        <f>IF(INICIO!$I$11=Impreso!B17,INICIO!$K$11,IF(INICIO!$I$12=Impreso!B17,INICIO!$K$12,IF(INICIO!$I$13=Impreso!B17,INICIO!$K$13,IF(INICIO!$I$14=Impreso!B17,INICIO!$K$14,IF(INICIO!$I$15=Impreso!B17,INICIO!$K$15,0)))))</f>
        <v>0</v>
      </c>
      <c r="M17" s="160">
        <f>'A3'!K12</f>
        <v>0</v>
      </c>
      <c r="N17" s="144">
        <v>11</v>
      </c>
      <c r="O17" s="301"/>
      <c r="P17" s="313" t="s">
        <v>135</v>
      </c>
      <c r="Q17" s="314" t="s">
        <v>555</v>
      </c>
      <c r="R17" s="310" t="s">
        <v>560</v>
      </c>
      <c r="S17" s="311">
        <f>IF(INICIO!$I$18=Impreso!P17,INICIO!$K$18,IF(INICIO!$I$19=Impreso!P17,INICIO!$K$19,IF(INICIO!$I$20=Impreso!P17,INICIO!$K$20,IF(INICIO!$I$21=Impreso!P17,INICIO!$K$21,IF(INICIO!$I$22=Impreso!P17,INICIO!$K$22,0)))))</f>
        <v>0</v>
      </c>
      <c r="T17" s="312">
        <f>IF(S17&gt;0,'A4'!I11,0)</f>
        <v>0</v>
      </c>
    </row>
    <row r="18" spans="1:20" ht="9" customHeight="1" x14ac:dyDescent="0.2">
      <c r="A18" s="139">
        <v>12</v>
      </c>
      <c r="B18" s="158" t="s">
        <v>20</v>
      </c>
      <c r="C18" s="467" t="s">
        <v>271</v>
      </c>
      <c r="D18" s="467"/>
      <c r="E18" s="467"/>
      <c r="F18" s="467"/>
      <c r="G18" s="467"/>
      <c r="H18" s="467"/>
      <c r="I18" s="467"/>
      <c r="J18" s="467"/>
      <c r="K18" s="159"/>
      <c r="L18" s="156">
        <f>IF(INICIO!$I$11=Impreso!B18,1,IF(INICIO!$I$12=Impreso!B18,1,IF(INICIO!$I$13=Impreso!B18,1,IF(INICIO!$I$14=Impreso!B18,1,IF(INICIO!$I$15=Impreso!B18,1,0)))))</f>
        <v>0</v>
      </c>
      <c r="M18" s="160">
        <f>'A3'!K13</f>
        <v>0</v>
      </c>
      <c r="N18" s="144">
        <v>12</v>
      </c>
      <c r="O18" s="307"/>
      <c r="P18" s="315" t="s">
        <v>556</v>
      </c>
      <c r="Q18" s="309" t="s">
        <v>557</v>
      </c>
      <c r="R18" s="310" t="s">
        <v>560</v>
      </c>
      <c r="S18" s="311">
        <f>IF(INICIO!$I$18=Impreso!P18,INICIO!$K$18,IF(INICIO!$I$19=Impreso!P18,INICIO!$K$19,IF(INICIO!$I$20=Impreso!P18,INICIO!$K$20,IF(INICIO!$I$21=Impreso!P18,INICIO!$K$21,IF(INICIO!$I$22=Impreso!P18,INICIO!$K$22,0)))))</f>
        <v>0</v>
      </c>
      <c r="T18" s="312">
        <f>IF(S18&gt;0,'A4'!I12,0)</f>
        <v>0</v>
      </c>
    </row>
    <row r="19" spans="1:20" ht="9" customHeight="1" x14ac:dyDescent="0.2">
      <c r="A19" s="139">
        <v>13</v>
      </c>
      <c r="B19" s="158" t="s">
        <v>23</v>
      </c>
      <c r="C19" s="467" t="s">
        <v>272</v>
      </c>
      <c r="D19" s="467"/>
      <c r="E19" s="467"/>
      <c r="F19" s="467"/>
      <c r="G19" s="467"/>
      <c r="H19" s="467"/>
      <c r="I19" s="467"/>
      <c r="J19" s="467"/>
      <c r="K19" s="159"/>
      <c r="L19" s="156">
        <f>IF(INICIO!$I$11=Impreso!B19,INICIO!$K$11,IF(INICIO!$I$12=Impreso!B19,INICIO!$K$12,IF(INICIO!$I$13=Impreso!B19,INICIO!$K$13,IF(INICIO!$I$14=Impreso!B19,INICIO!$K$14,IF(INICIO!$I$15=Impreso!B19,INICIO!$K$15,0)))))</f>
        <v>0</v>
      </c>
      <c r="M19" s="160">
        <f>'A3'!K14</f>
        <v>0</v>
      </c>
      <c r="N19" s="144">
        <v>13</v>
      </c>
      <c r="O19" s="306"/>
      <c r="P19" s="316" t="s">
        <v>558</v>
      </c>
      <c r="Q19" s="314" t="s">
        <v>559</v>
      </c>
      <c r="R19" s="310" t="s">
        <v>560</v>
      </c>
      <c r="S19" s="311">
        <f>IF(INICIO!$I$18=Impreso!P19,INICIO!$K$18,IF(INICIO!$I$19=Impreso!P19,INICIO!$K$19,IF(INICIO!$I$20=Impreso!P19,INICIO!$K$20,IF(INICIO!$I$21=Impreso!P19,INICIO!$K$21,IF(INICIO!$I$22=Impreso!P19,INICIO!$K$22,0)))))</f>
        <v>0</v>
      </c>
      <c r="T19" s="312">
        <f>IF(S19&gt;0,'A4'!I13,0)</f>
        <v>0</v>
      </c>
    </row>
    <row r="20" spans="1:20" ht="9" customHeight="1" x14ac:dyDescent="0.2">
      <c r="A20" s="139">
        <v>14</v>
      </c>
      <c r="B20" s="150" t="s">
        <v>25</v>
      </c>
      <c r="C20" s="468" t="s">
        <v>26</v>
      </c>
      <c r="D20" s="468"/>
      <c r="E20" s="468"/>
      <c r="F20" s="468"/>
      <c r="G20" s="468"/>
      <c r="H20" s="468"/>
      <c r="I20" s="468"/>
      <c r="J20" s="468"/>
      <c r="K20" s="151"/>
      <c r="L20" s="170"/>
      <c r="M20" s="151"/>
      <c r="N20" s="144">
        <v>14</v>
      </c>
      <c r="O20" s="153"/>
      <c r="P20" s="169" t="s">
        <v>179</v>
      </c>
      <c r="Q20" s="117" t="s">
        <v>330</v>
      </c>
      <c r="R20" s="155" t="s">
        <v>22</v>
      </c>
      <c r="S20" s="156">
        <f>IF(INICIO!$I$18=Impreso!P20,"X",IF(INICIO!$I$19=Impreso!P20,"X",IF(INICIO!$I$20=Impreso!P20,"X",IF(INICIO!$I$21=Impreso!P20,"X",IF(INICIO!$I$22=Impreso!P20,"X",0)))))</f>
        <v>0</v>
      </c>
      <c r="T20" s="157">
        <f>IF(S20&gt;0,'A4'!I14,0)</f>
        <v>0</v>
      </c>
    </row>
    <row r="21" spans="1:20" ht="9" customHeight="1" x14ac:dyDescent="0.2">
      <c r="A21" s="139">
        <v>15</v>
      </c>
      <c r="B21" s="158" t="s">
        <v>27</v>
      </c>
      <c r="C21" s="467" t="s">
        <v>273</v>
      </c>
      <c r="D21" s="467"/>
      <c r="E21" s="467"/>
      <c r="F21" s="467"/>
      <c r="G21" s="467"/>
      <c r="H21" s="467"/>
      <c r="I21" s="467"/>
      <c r="J21" s="467"/>
      <c r="K21" s="159"/>
      <c r="L21" s="156">
        <f>IF(INICIO!$I$11=Impreso!B21,INICIO!$K$11,IF(INICIO!$I$12=Impreso!B21,INICIO!$K$12,IF(INICIO!$I$13=Impreso!B21,INICIO!$K$13,IF(INICIO!$I$14=Impreso!B21,INICIO!$K$14,IF(INICIO!$I$15=Impreso!B21,INICIO!$K$15,0)))))</f>
        <v>0</v>
      </c>
      <c r="M21" s="160">
        <f>'A3'!K16</f>
        <v>0</v>
      </c>
      <c r="N21" s="144">
        <v>15</v>
      </c>
      <c r="O21" s="153"/>
      <c r="P21" s="154" t="s">
        <v>181</v>
      </c>
      <c r="Q21" s="116" t="s">
        <v>331</v>
      </c>
      <c r="R21" s="161" t="s">
        <v>267</v>
      </c>
      <c r="S21" s="156">
        <f>IF(INICIO!$I$18=Impreso!P21,"X",IF(INICIO!$I$19=Impreso!P21,"X",IF(INICIO!$I$20=Impreso!P21,"X",IF(INICIO!$I$21=Impreso!P21,"X",IF(INICIO!$I$22=Impreso!P21,"X",0)))))</f>
        <v>0</v>
      </c>
      <c r="T21" s="157">
        <f>IF(S21&gt;0,'A4'!I15,0)</f>
        <v>0</v>
      </c>
    </row>
    <row r="22" spans="1:20" ht="9" customHeight="1" x14ac:dyDescent="0.2">
      <c r="A22" s="139">
        <v>16</v>
      </c>
      <c r="B22" s="158" t="s">
        <v>30</v>
      </c>
      <c r="C22" s="467" t="s">
        <v>274</v>
      </c>
      <c r="D22" s="467"/>
      <c r="E22" s="467"/>
      <c r="F22" s="467"/>
      <c r="G22" s="467"/>
      <c r="H22" s="467"/>
      <c r="I22" s="467"/>
      <c r="J22" s="467"/>
      <c r="K22" s="159"/>
      <c r="L22" s="156">
        <f>IF(INICIO!$I$11=Impreso!B22,INICIO!$K$11,IF(INICIO!$I$12=Impreso!B22,INICIO!$K$12,IF(INICIO!$I$13=Impreso!B22,INICIO!$K$13,IF(INICIO!$I$14=Impreso!B22,INICIO!$K$14,IF(INICIO!$I$15=Impreso!B22,INICIO!$K$15,0)))))</f>
        <v>0</v>
      </c>
      <c r="M22" s="160">
        <f>'A3'!K17</f>
        <v>0</v>
      </c>
      <c r="N22" s="144">
        <v>16</v>
      </c>
      <c r="O22" s="153"/>
      <c r="P22" s="317" t="s">
        <v>561</v>
      </c>
      <c r="Q22" s="318" t="s">
        <v>562</v>
      </c>
      <c r="R22" s="319" t="s">
        <v>267</v>
      </c>
      <c r="S22" s="311">
        <f>IF(INICIO!$I$18=Impreso!P22,"X",IF(INICIO!$I$19=Impreso!P22,"X",IF(INICIO!$I$20=Impreso!P22,"X",IF(INICIO!$I$21=Impreso!P22,"X",IF(INICIO!$I$22=Impreso!P22,"X",0)))))</f>
        <v>0</v>
      </c>
      <c r="T22" s="320">
        <f>IF(S22&gt;0,'A4'!I16,0)</f>
        <v>0</v>
      </c>
    </row>
    <row r="23" spans="1:20" ht="9" customHeight="1" x14ac:dyDescent="0.2">
      <c r="A23" s="139">
        <v>17</v>
      </c>
      <c r="B23" s="150" t="s">
        <v>32</v>
      </c>
      <c r="C23" s="468" t="s">
        <v>33</v>
      </c>
      <c r="D23" s="468"/>
      <c r="E23" s="468"/>
      <c r="F23" s="468"/>
      <c r="G23" s="468"/>
      <c r="H23" s="468"/>
      <c r="I23" s="468"/>
      <c r="J23" s="468"/>
      <c r="K23" s="151"/>
      <c r="L23" s="170"/>
      <c r="M23" s="151"/>
      <c r="N23" s="144">
        <v>17</v>
      </c>
      <c r="O23" s="153"/>
      <c r="P23" s="154" t="s">
        <v>184</v>
      </c>
      <c r="Q23" s="116" t="s">
        <v>332</v>
      </c>
      <c r="R23" s="161" t="s">
        <v>267</v>
      </c>
      <c r="S23" s="156">
        <f>IF(INICIO!$I$18=Impreso!P23,"X",IF(INICIO!$I$19=Impreso!P23,"X",IF(INICIO!$I$20=Impreso!P23,"X",IF(INICIO!$I$21=Impreso!P23,"X",IF(INICIO!$I$22=Impreso!P23,"X",0)))))</f>
        <v>0</v>
      </c>
      <c r="T23" s="157">
        <f>IF(S23&gt;0,'A4'!I18,0)</f>
        <v>0</v>
      </c>
    </row>
    <row r="24" spans="1:20" ht="9" customHeight="1" x14ac:dyDescent="0.2">
      <c r="A24" s="139">
        <v>18</v>
      </c>
      <c r="B24" s="158" t="s">
        <v>34</v>
      </c>
      <c r="C24" s="467" t="s">
        <v>275</v>
      </c>
      <c r="D24" s="467"/>
      <c r="E24" s="467"/>
      <c r="F24" s="467"/>
      <c r="G24" s="467"/>
      <c r="H24" s="467"/>
      <c r="I24" s="467"/>
      <c r="J24" s="467"/>
      <c r="K24" s="159" t="s">
        <v>536</v>
      </c>
      <c r="L24" s="156">
        <f>IF(INICIO!$I$11=Impreso!B24,INICIO!$K$11,IF(INICIO!$I$12=Impreso!B24,INICIO!$K$12,IF(INICIO!$I$13=Impreso!B24,INICIO!$K$13,IF(INICIO!$I$14=Impreso!B24,INICIO!$K$14,IF(INICIO!$I$15=Impreso!B24,INICIO!$K$15,0)))))</f>
        <v>0</v>
      </c>
      <c r="M24" s="160">
        <f>'A3'!K19</f>
        <v>0</v>
      </c>
      <c r="N24" s="144">
        <v>18</v>
      </c>
      <c r="O24" s="153"/>
      <c r="P24" s="154" t="s">
        <v>186</v>
      </c>
      <c r="Q24" s="116" t="s">
        <v>333</v>
      </c>
      <c r="R24" s="161" t="s">
        <v>267</v>
      </c>
      <c r="S24" s="156">
        <f>IF(INICIO!$I$18=Impreso!P24,"X",IF(INICIO!$I$19=Impreso!P24,"X",IF(INICIO!$I$20=Impreso!P24,"X",IF(INICIO!$I$21=Impreso!P24,"X",IF(INICIO!$I$22=Impreso!P24,"X",0)))))</f>
        <v>0</v>
      </c>
      <c r="T24" s="157">
        <f>IF(S24&gt;0,'A4'!I19,0)</f>
        <v>0</v>
      </c>
    </row>
    <row r="25" spans="1:20" ht="9" customHeight="1" x14ac:dyDescent="0.2">
      <c r="A25" s="139">
        <v>19</v>
      </c>
      <c r="B25" s="158" t="s">
        <v>36</v>
      </c>
      <c r="C25" s="467" t="s">
        <v>276</v>
      </c>
      <c r="D25" s="467"/>
      <c r="E25" s="467"/>
      <c r="F25" s="467"/>
      <c r="G25" s="467"/>
      <c r="H25" s="467"/>
      <c r="I25" s="467"/>
      <c r="J25" s="467"/>
      <c r="K25" s="159" t="s">
        <v>536</v>
      </c>
      <c r="L25" s="156">
        <f>IF(INICIO!$I$11=Impreso!B25,INICIO!$K$11,IF(INICIO!$I$12=Impreso!B25,INICIO!$K$12,IF(INICIO!$I$13=Impreso!B25,INICIO!$K$13,IF(INICIO!$I$14=Impreso!B25,INICIO!$K$14,IF(INICIO!$I$15=Impreso!B25,INICIO!$K$15,0)))))</f>
        <v>0</v>
      </c>
      <c r="M25" s="160">
        <f>'A3'!K20</f>
        <v>0</v>
      </c>
      <c r="N25" s="144">
        <v>19</v>
      </c>
      <c r="O25" s="305"/>
      <c r="P25" s="366" t="s">
        <v>188</v>
      </c>
      <c r="Q25" s="303" t="s">
        <v>541</v>
      </c>
      <c r="R25" s="303" t="s">
        <v>267</v>
      </c>
      <c r="S25" s="304">
        <f>IF(INICIO!$I$18=Impreso!P25,"X",IF(INICIO!$I$19=Impreso!P25,"X",IF(INICIO!$I$20=Impreso!P25,"X",IF(INICIO!$I$21=Impreso!P25,"X",IF(INICIO!$I$22=Impreso!P25,"X",0)))))</f>
        <v>0</v>
      </c>
      <c r="T25" s="299">
        <f>IF(S25&gt;0,'A4'!I20,0)</f>
        <v>0</v>
      </c>
    </row>
    <row r="26" spans="1:20" ht="9" customHeight="1" x14ac:dyDescent="0.2">
      <c r="A26" s="139">
        <v>20</v>
      </c>
      <c r="B26" s="158" t="s">
        <v>38</v>
      </c>
      <c r="C26" s="465" t="s">
        <v>277</v>
      </c>
      <c r="D26" s="465"/>
      <c r="E26" s="465"/>
      <c r="F26" s="465"/>
      <c r="G26" s="465"/>
      <c r="H26" s="465"/>
      <c r="I26" s="465"/>
      <c r="J26" s="465"/>
      <c r="K26" s="159" t="s">
        <v>18</v>
      </c>
      <c r="L26" s="156">
        <f>IF(INICIO!$I$11=Impreso!B26,INICIO!$K$11,IF(INICIO!$I$12=Impreso!B26,INICIO!$K$12,IF(INICIO!$I$13=Impreso!B26,INICIO!$K$13,IF(INICIO!$I$14=Impreso!B26,INICIO!$K$14,IF(INICIO!$I$15=Impreso!B26,INICIO!$K$15,0)))))</f>
        <v>0</v>
      </c>
      <c r="M26" s="160">
        <f>'A3'!K21</f>
        <v>0</v>
      </c>
      <c r="N26" s="144">
        <v>20</v>
      </c>
      <c r="O26" s="305"/>
      <c r="P26" s="366" t="s">
        <v>189</v>
      </c>
      <c r="Q26" s="365" t="s">
        <v>334</v>
      </c>
      <c r="R26" s="365" t="s">
        <v>22</v>
      </c>
      <c r="S26" s="368">
        <f>IF(INICIO!$I$18=Impreso!P26,"X",IF(INICIO!$I$19=Impreso!P26,"X",IF(INICIO!$I$20=Impreso!P26,"X",IF(INICIO!$I$21=Impreso!P26,"X",IF(INICIO!$I$22=Impreso!P26,"X",0)))))</f>
        <v>0</v>
      </c>
      <c r="T26" s="300">
        <f>IF(S26&gt;0,'A4'!I23,0)</f>
        <v>0</v>
      </c>
    </row>
    <row r="27" spans="1:20" ht="9" customHeight="1" x14ac:dyDescent="0.2">
      <c r="A27" s="139">
        <v>21</v>
      </c>
      <c r="B27" s="150" t="s">
        <v>40</v>
      </c>
      <c r="C27" s="468" t="s">
        <v>41</v>
      </c>
      <c r="D27" s="468"/>
      <c r="E27" s="468"/>
      <c r="F27" s="468"/>
      <c r="G27" s="468"/>
      <c r="H27" s="468"/>
      <c r="I27" s="468"/>
      <c r="J27" s="468"/>
      <c r="K27" s="151"/>
      <c r="L27" s="170"/>
      <c r="M27" s="151"/>
      <c r="N27" s="144">
        <v>21</v>
      </c>
      <c r="O27" s="367"/>
      <c r="P27" s="317" t="s">
        <v>565</v>
      </c>
      <c r="Q27" s="321" t="s">
        <v>566</v>
      </c>
      <c r="R27" s="322" t="s">
        <v>267</v>
      </c>
      <c r="S27" s="311">
        <f>IF(INICIO!$I$18=Impreso!P27,"X",IF(INICIO!$I$19=Impreso!P27,"X",IF(INICIO!$I$20=Impreso!P27,"X",IF(INICIO!$I$21=Impreso!P27,"X",IF(INICIO!$I$22=Impreso!P27,"X",0)))))</f>
        <v>0</v>
      </c>
      <c r="T27" s="320">
        <f>IF(S27&gt;0,'A4'!I28,0)</f>
        <v>0</v>
      </c>
    </row>
    <row r="28" spans="1:20" ht="9" customHeight="1" x14ac:dyDescent="0.2">
      <c r="A28" s="139">
        <v>22</v>
      </c>
      <c r="B28" s="158" t="s">
        <v>42</v>
      </c>
      <c r="C28" s="467" t="s">
        <v>278</v>
      </c>
      <c r="D28" s="467"/>
      <c r="E28" s="467"/>
      <c r="F28" s="467"/>
      <c r="G28" s="467"/>
      <c r="H28" s="467"/>
      <c r="I28" s="467"/>
      <c r="J28" s="467"/>
      <c r="K28" s="159" t="s">
        <v>44</v>
      </c>
      <c r="L28" s="156">
        <f>IF(INICIO!$I$11=Impreso!B28,INICIO!$K$11,IF(INICIO!$I$12=Impreso!B28,INICIO!$K$12,IF(INICIO!$I$13=Impreso!B28,INICIO!$K$13,IF(INICIO!$I$14=Impreso!B28,INICIO!$K$14,IF(INICIO!$I$15=Impreso!B28,INICIO!$K$15,0)))))</f>
        <v>0</v>
      </c>
      <c r="M28" s="160">
        <f>'A3'!K23</f>
        <v>0</v>
      </c>
      <c r="N28" s="144">
        <v>22</v>
      </c>
      <c r="O28" s="306"/>
      <c r="P28" s="154" t="s">
        <v>539</v>
      </c>
      <c r="Q28" s="117" t="s">
        <v>540</v>
      </c>
      <c r="R28" s="155" t="s">
        <v>267</v>
      </c>
      <c r="S28" s="156">
        <f>IF(INICIO!$I$18=Impreso!P28,"X",IF(INICIO!$I$19=Impreso!P28,"X",IF(INICIO!$I$20=Impreso!P28,"X",IF(INICIO!$I$21=Impreso!P28,"X",IF(INICIO!$I$22=Impreso!P28,"X",0)))))</f>
        <v>0</v>
      </c>
      <c r="T28" s="157">
        <f>IF(S28&gt;0,'A4'!I75,0)</f>
        <v>0</v>
      </c>
    </row>
    <row r="29" spans="1:20" ht="9" customHeight="1" x14ac:dyDescent="0.2">
      <c r="A29" s="139">
        <v>23</v>
      </c>
      <c r="B29" s="158" t="s">
        <v>45</v>
      </c>
      <c r="C29" s="467" t="s">
        <v>279</v>
      </c>
      <c r="D29" s="467"/>
      <c r="E29" s="467"/>
      <c r="F29" s="467"/>
      <c r="G29" s="467"/>
      <c r="H29" s="467"/>
      <c r="I29" s="467"/>
      <c r="J29" s="467"/>
      <c r="K29" s="159" t="s">
        <v>47</v>
      </c>
      <c r="L29" s="156">
        <f>IF(INICIO!$I$11=Impreso!B29,INICIO!$K$11,IF(INICIO!$I$12=Impreso!B29,INICIO!$K$12,IF(INICIO!$I$13=Impreso!B29,INICIO!$K$13,IF(INICIO!$I$14=Impreso!B29,INICIO!$K$14,IF(INICIO!$I$15=Impreso!B29,INICIO!$K$15,0)))))</f>
        <v>0</v>
      </c>
      <c r="M29" s="160">
        <f>'A3'!K24</f>
        <v>0</v>
      </c>
      <c r="N29" s="144">
        <v>23</v>
      </c>
      <c r="O29" s="153"/>
      <c r="P29" s="169" t="s">
        <v>546</v>
      </c>
      <c r="Q29" s="117" t="s">
        <v>580</v>
      </c>
      <c r="R29" s="155" t="s">
        <v>265</v>
      </c>
      <c r="S29" s="156">
        <f>IF(INICIO!$I$18=Impreso!P29,INICIO!$K$18,IF(INICIO!$I$19=Impreso!P29,INICIO!$K$19,IF(INICIO!$I$20=Impreso!P29,INICIO!$K$20,IF(INICIO!$I$21=Impreso!P29,INICIO!$K$21,IF(INICIO!$I$22=Impreso!P29,INICIO!$K$22,0)))))</f>
        <v>0</v>
      </c>
      <c r="T29" s="157">
        <f>IF(S29&gt;0,'A4'!I39,0)</f>
        <v>0</v>
      </c>
    </row>
    <row r="30" spans="1:20" ht="9" customHeight="1" x14ac:dyDescent="0.2">
      <c r="A30" s="139">
        <v>24</v>
      </c>
      <c r="B30" s="165" t="s">
        <v>48</v>
      </c>
      <c r="C30" s="466" t="s">
        <v>280</v>
      </c>
      <c r="D30" s="466"/>
      <c r="E30" s="466"/>
      <c r="F30" s="466"/>
      <c r="G30" s="466"/>
      <c r="H30" s="466"/>
      <c r="I30" s="466"/>
      <c r="J30" s="466"/>
      <c r="K30" s="171" t="s">
        <v>44</v>
      </c>
      <c r="L30" s="156">
        <f>IF(INICIO!$I$11=Impreso!B30,INICIO!$K$11,IF(INICIO!$I$12=Impreso!B30,INICIO!$K$12,IF(INICIO!$I$13=Impreso!B30,INICIO!$K$13,IF(INICIO!$I$14=Impreso!B30,INICIO!$K$14,IF(INICIO!$I$15=Impreso!B30,INICIO!$K$15,0)))))</f>
        <v>0</v>
      </c>
      <c r="M30" s="172">
        <f>'A3'!K25</f>
        <v>0</v>
      </c>
      <c r="N30" s="144">
        <v>24</v>
      </c>
      <c r="O30" s="306"/>
      <c r="P30" s="366" t="s">
        <v>193</v>
      </c>
      <c r="Q30" s="365" t="s">
        <v>336</v>
      </c>
      <c r="R30" s="365" t="s">
        <v>267</v>
      </c>
      <c r="S30" s="302">
        <f>IF(INICIO!$I$18=Impreso!P30,"X",IF(INICIO!$I$19=Impreso!P30,"X",IF(INICIO!$I$20=Impreso!P30,"X",IF(INICIO!$I$21=Impreso!P30,"X",IF(INICIO!$I$22=Impreso!P30,"X",0)))))</f>
        <v>0</v>
      </c>
      <c r="T30" s="299">
        <f>IF(S30&gt;0,'A4'!I30,0)</f>
        <v>0</v>
      </c>
    </row>
    <row r="31" spans="1:20" ht="9" customHeight="1" x14ac:dyDescent="0.2">
      <c r="A31" s="139">
        <v>25</v>
      </c>
      <c r="B31" s="165" t="s">
        <v>396</v>
      </c>
      <c r="C31" s="466" t="s">
        <v>397</v>
      </c>
      <c r="D31" s="466"/>
      <c r="E31" s="466"/>
      <c r="F31" s="466"/>
      <c r="G31" s="466"/>
      <c r="H31" s="466"/>
      <c r="I31" s="466"/>
      <c r="J31" s="466"/>
      <c r="K31" s="171" t="s">
        <v>44</v>
      </c>
      <c r="L31" s="156">
        <f>IF(INICIO!$I$11=Impreso!B31,INICIO!$K$11,IF(INICIO!$I$12=Impreso!B31,INICIO!$K$12,IF(INICIO!$I$13=Impreso!B31,INICIO!$K$13,IF(INICIO!$I$14=Impreso!B31,INICIO!$K$14,IF(INICIO!$I$15=Impreso!B31,INICIO!$K$15,0)))))</f>
        <v>0</v>
      </c>
      <c r="M31" s="172">
        <f>'A3'!K26</f>
        <v>0</v>
      </c>
      <c r="N31" s="144">
        <v>25</v>
      </c>
      <c r="O31" s="153"/>
      <c r="P31" s="366" t="s">
        <v>195</v>
      </c>
      <c r="Q31" s="365" t="s">
        <v>337</v>
      </c>
      <c r="R31" s="365" t="s">
        <v>267</v>
      </c>
      <c r="S31" s="304">
        <f>IF(INICIO!$I$18=Impreso!P31,"X",IF(INICIO!$I$19=Impreso!P31,"X",IF(INICIO!$I$20=Impreso!P31,"X",IF(INICIO!$I$21=Impreso!P31,"X",IF(INICIO!$I$22=Impreso!P31,"X",0)))))</f>
        <v>0</v>
      </c>
      <c r="T31" s="299">
        <f>IF(S31&gt;0,'A4'!I32,0)</f>
        <v>0</v>
      </c>
    </row>
    <row r="32" spans="1:20" ht="9" customHeight="1" x14ac:dyDescent="0.2">
      <c r="A32" s="139">
        <v>26</v>
      </c>
      <c r="B32" s="165" t="s">
        <v>430</v>
      </c>
      <c r="C32" s="469" t="s">
        <v>398</v>
      </c>
      <c r="D32" s="470"/>
      <c r="E32" s="470"/>
      <c r="F32" s="470"/>
      <c r="G32" s="470"/>
      <c r="H32" s="470"/>
      <c r="I32" s="470"/>
      <c r="J32" s="471"/>
      <c r="K32" s="171" t="s">
        <v>44</v>
      </c>
      <c r="L32" s="156">
        <f>IF(INICIO!$I$11=Impreso!B32,INICIO!$K$11,IF(INICIO!$I$12=Impreso!B32,INICIO!$K$12,IF(INICIO!$I$13=Impreso!B32,INICIO!$K$13,IF(INICIO!$I$14=Impreso!B32,INICIO!$K$14,IF(INICIO!$I$15=Impreso!B32,INICIO!$K$15,0)))))</f>
        <v>0</v>
      </c>
      <c r="M32" s="172">
        <f>'A3'!K27</f>
        <v>0</v>
      </c>
      <c r="N32" s="144">
        <v>26</v>
      </c>
      <c r="O32" s="153"/>
      <c r="P32" s="317" t="s">
        <v>563</v>
      </c>
      <c r="Q32" s="321" t="s">
        <v>564</v>
      </c>
      <c r="R32" s="322" t="s">
        <v>267</v>
      </c>
      <c r="S32" s="311">
        <f>IF(INICIO!$I$18=Impreso!P32,"X",IF(INICIO!$I$19=Impreso!P32,"X",IF(INICIO!$I$20=Impreso!P32,"X",IF(INICIO!$I$21=Impreso!P32,"X",IF(INICIO!$I$22=Impreso!P32,"X",0)))))</f>
        <v>0</v>
      </c>
      <c r="T32" s="320">
        <f>IF(S32&gt;0,'A4'!I27,0)</f>
        <v>0</v>
      </c>
    </row>
    <row r="33" spans="1:21" ht="9" customHeight="1" x14ac:dyDescent="0.2">
      <c r="A33" s="139">
        <v>27</v>
      </c>
      <c r="B33" s="165" t="s">
        <v>50</v>
      </c>
      <c r="C33" s="466" t="s">
        <v>281</v>
      </c>
      <c r="D33" s="466"/>
      <c r="E33" s="466"/>
      <c r="F33" s="466"/>
      <c r="G33" s="466"/>
      <c r="H33" s="466"/>
      <c r="I33" s="466"/>
      <c r="J33" s="466"/>
      <c r="K33" s="171" t="s">
        <v>52</v>
      </c>
      <c r="L33" s="156">
        <f>IF(INICIO!$I$11=Impreso!B33,INICIO!$K$11,IF(INICIO!$I$12=Impreso!B33,INICIO!$K$12,IF(INICIO!$I$13=Impreso!B33,INICIO!$K$13,IF(INICIO!$I$14=Impreso!B33,INICIO!$K$14,IF(INICIO!$I$15=Impreso!B33,INICIO!$K$15,0)))))</f>
        <v>0</v>
      </c>
      <c r="M33" s="172">
        <f>'A3'!K28</f>
        <v>0</v>
      </c>
      <c r="N33" s="144">
        <v>27</v>
      </c>
      <c r="O33" s="153"/>
      <c r="P33" s="366" t="s">
        <v>465</v>
      </c>
      <c r="Q33" s="365" t="s">
        <v>475</v>
      </c>
      <c r="R33" s="173" t="s">
        <v>265</v>
      </c>
      <c r="S33" s="369">
        <f>IF(INICIO!$I$18=Impreso!P33,INICIO!$K$18,IF(INICIO!$I$19=Impreso!P33,INICIO!$K$19,IF(INICIO!$I$20=Impreso!P33,INICIO!$K$20,IF(INICIO!$I$21=Impreso!P33,INICIO!$K$21,IF(INICIO!$I$22=Impreso!P33,INICIO!$K$22,0)))))</f>
        <v>0</v>
      </c>
      <c r="T33" s="299">
        <f>IF(S33&gt;0,'A4'!I37,0)</f>
        <v>0</v>
      </c>
    </row>
    <row r="34" spans="1:21" ht="9" customHeight="1" x14ac:dyDescent="0.2">
      <c r="A34" s="139">
        <v>28</v>
      </c>
      <c r="B34" s="165" t="s">
        <v>53</v>
      </c>
      <c r="C34" s="466" t="s">
        <v>282</v>
      </c>
      <c r="D34" s="466"/>
      <c r="E34" s="466"/>
      <c r="F34" s="466"/>
      <c r="G34" s="466"/>
      <c r="H34" s="466"/>
      <c r="I34" s="466"/>
      <c r="J34" s="466"/>
      <c r="K34" s="171" t="s">
        <v>55</v>
      </c>
      <c r="L34" s="156">
        <f>IF(INICIO!$I$11=Impreso!B34,INICIO!$K$11,IF(INICIO!$I$12=Impreso!B34,INICIO!$K$12,IF(INICIO!$I$13=Impreso!B34,INICIO!$K$13,IF(INICIO!$I$14=Impreso!B34,INICIO!$K$14,IF(INICIO!$I$15=Impreso!B34,INICIO!$K$15,0)))))</f>
        <v>0</v>
      </c>
      <c r="M34" s="172">
        <f>'A3'!K29</f>
        <v>0</v>
      </c>
      <c r="N34" s="144">
        <v>28</v>
      </c>
      <c r="O34" s="153"/>
      <c r="P34" s="154" t="s">
        <v>197</v>
      </c>
      <c r="Q34" s="117" t="s">
        <v>338</v>
      </c>
      <c r="R34" s="155" t="s">
        <v>267</v>
      </c>
      <c r="S34" s="156">
        <f>IF(INICIO!$I$18=Impreso!P34,"X",IF(INICIO!$I$19=Impreso!P34,"X",IF(INICIO!$I$20=Impreso!P34,"X",IF(INICIO!$I$21=Impreso!P34,"X",IF(INICIO!$I$22=Impreso!P34,"X",0)))))</f>
        <v>0</v>
      </c>
      <c r="T34" s="157">
        <f>IF(S34&gt;0,'A4'!I42,0)</f>
        <v>0</v>
      </c>
    </row>
    <row r="35" spans="1:21" ht="9" customHeight="1" x14ac:dyDescent="0.2">
      <c r="A35" s="139">
        <v>29</v>
      </c>
      <c r="B35" s="165" t="s">
        <v>56</v>
      </c>
      <c r="C35" s="466" t="s">
        <v>283</v>
      </c>
      <c r="D35" s="466"/>
      <c r="E35" s="466"/>
      <c r="F35" s="466"/>
      <c r="G35" s="466"/>
      <c r="H35" s="466"/>
      <c r="I35" s="466"/>
      <c r="J35" s="466"/>
      <c r="K35" s="171" t="s">
        <v>58</v>
      </c>
      <c r="L35" s="156">
        <f>IF(INICIO!$I$11=Impreso!B35,INICIO!$K$11,IF(INICIO!$I$12=Impreso!B35,INICIO!$K$12,IF(INICIO!$I$13=Impreso!B35,INICIO!$K$13,IF(INICIO!$I$14=Impreso!B35,INICIO!$K$14,IF(INICIO!$I$15=Impreso!B35,INICIO!$K$15,0)))))</f>
        <v>0</v>
      </c>
      <c r="M35" s="172">
        <f>'A3'!K30</f>
        <v>0</v>
      </c>
      <c r="N35" s="144">
        <v>29</v>
      </c>
      <c r="O35" s="153"/>
      <c r="P35" s="169" t="s">
        <v>478</v>
      </c>
      <c r="Q35" s="117" t="s">
        <v>481</v>
      </c>
      <c r="R35" s="155" t="s">
        <v>267</v>
      </c>
      <c r="S35" s="156">
        <f>IF(INICIO!$I$18=Impreso!P35,"X",IF(INICIO!$I$19=Impreso!P35,"X",IF(INICIO!$I$20=Impreso!P35,"X",IF(INICIO!$I$21=Impreso!P35,"X",IF(INICIO!$I$22=Impreso!P35,"X",0)))))</f>
        <v>0</v>
      </c>
      <c r="T35" s="157">
        <f>0</f>
        <v>0</v>
      </c>
    </row>
    <row r="36" spans="1:21" ht="9" customHeight="1" x14ac:dyDescent="0.2">
      <c r="A36" s="139">
        <v>30</v>
      </c>
      <c r="B36" s="165" t="s">
        <v>59</v>
      </c>
      <c r="C36" s="480" t="s">
        <v>284</v>
      </c>
      <c r="D36" s="480"/>
      <c r="E36" s="480"/>
      <c r="F36" s="480"/>
      <c r="G36" s="480"/>
      <c r="H36" s="480"/>
      <c r="I36" s="480"/>
      <c r="J36" s="480"/>
      <c r="K36" s="171" t="s">
        <v>18</v>
      </c>
      <c r="L36" s="156">
        <f>IF(INICIO!$I$11=Impreso!B36,INICIO!$K$11,IF(INICIO!$I$12=Impreso!B36,INICIO!$K$12,IF(INICIO!$I$13=Impreso!B36,INICIO!$K$13,IF(INICIO!$I$14=Impreso!B36,INICIO!$K$14,IF(INICIO!$I$15=Impreso!B36,INICIO!$K$15,0)))))</f>
        <v>0</v>
      </c>
      <c r="M36" s="172">
        <f>'A3'!K31</f>
        <v>0</v>
      </c>
      <c r="N36" s="144">
        <v>30</v>
      </c>
      <c r="O36" s="305"/>
      <c r="P36" s="177" t="s">
        <v>467</v>
      </c>
      <c r="Q36" s="187" t="s">
        <v>474</v>
      </c>
      <c r="R36" s="159" t="s">
        <v>535</v>
      </c>
      <c r="S36" s="156">
        <f>IF(INICIO!$I$18=Impreso!P36,INICIO!$K$18,IF(INICIO!$I$19=Impreso!P36,INICIO!$K$19,IF(INICIO!$I$20=Impreso!P36,INICIO!$K$20,IF(INICIO!$I$21=Impreso!P36,INICIO!$K$21,IF(INICIO!$I$22=Impreso!P36,INICIO!$K$22,0)))))</f>
        <v>0</v>
      </c>
      <c r="T36" s="157">
        <f>IF(S36&gt;0,'A4'!I35,0)</f>
        <v>0</v>
      </c>
    </row>
    <row r="37" spans="1:21" ht="9" customHeight="1" x14ac:dyDescent="0.2">
      <c r="A37" s="139">
        <v>31</v>
      </c>
      <c r="B37" s="165" t="s">
        <v>61</v>
      </c>
      <c r="C37" s="466" t="s">
        <v>285</v>
      </c>
      <c r="D37" s="466"/>
      <c r="E37" s="466"/>
      <c r="F37" s="466"/>
      <c r="G37" s="466"/>
      <c r="H37" s="466"/>
      <c r="I37" s="466"/>
      <c r="J37" s="466"/>
      <c r="K37" s="171" t="s">
        <v>63</v>
      </c>
      <c r="L37" s="156">
        <f>IF(INICIO!$I$11=Impreso!B37,INICIO!$K$11,IF(INICIO!$I$12=Impreso!B37,INICIO!$K$12,IF(INICIO!$I$13=Impreso!B37,INICIO!$K$13,IF(INICIO!$I$14=Impreso!B37,INICIO!$K$14,IF(INICIO!$I$15=Impreso!B37,INICIO!$K$15,0)))))</f>
        <v>0</v>
      </c>
      <c r="M37" s="172">
        <f>'A3'!K32</f>
        <v>0</v>
      </c>
      <c r="N37" s="144">
        <v>31</v>
      </c>
      <c r="O37" s="306"/>
      <c r="P37" s="154" t="s">
        <v>201</v>
      </c>
      <c r="Q37" s="117" t="s">
        <v>339</v>
      </c>
      <c r="R37" s="155" t="s">
        <v>22</v>
      </c>
      <c r="S37" s="156">
        <f>IF(INICIO!$I$18=Impreso!P37,"X",IF(INICIO!$I$19=Impreso!P37,"X",IF(INICIO!$I$20=Impreso!P37,"X",IF(INICIO!$I$21=Impreso!P37,"X",IF(INICIO!$I$22=Impreso!P37,"X",0)))))</f>
        <v>0</v>
      </c>
      <c r="T37" s="157">
        <f>IF(S37&gt;0,'A4'!I51,0)</f>
        <v>0</v>
      </c>
    </row>
    <row r="38" spans="1:21" ht="9" customHeight="1" x14ac:dyDescent="0.2">
      <c r="A38" s="139">
        <v>32</v>
      </c>
      <c r="B38" s="165" t="s">
        <v>64</v>
      </c>
      <c r="C38" s="466" t="s">
        <v>286</v>
      </c>
      <c r="D38" s="466"/>
      <c r="E38" s="466"/>
      <c r="F38" s="466"/>
      <c r="G38" s="466"/>
      <c r="H38" s="466"/>
      <c r="I38" s="466"/>
      <c r="J38" s="466"/>
      <c r="K38" s="171" t="s">
        <v>63</v>
      </c>
      <c r="L38" s="156">
        <f>IF(INICIO!$I$11=Impreso!B38,INICIO!$K$11,IF(INICIO!$I$12=Impreso!B38,INICIO!$K$12,IF(INICIO!$I$13=Impreso!B38,INICIO!$K$13,IF(INICIO!$I$14=Impreso!B38,INICIO!$K$14,IF(INICIO!$I$15=Impreso!B38,INICIO!$K$15,0)))))</f>
        <v>0</v>
      </c>
      <c r="M38" s="172">
        <f>'A3'!K33</f>
        <v>0</v>
      </c>
      <c r="N38" s="144">
        <v>32</v>
      </c>
      <c r="O38" s="305"/>
      <c r="P38" s="162" t="s">
        <v>373</v>
      </c>
      <c r="Q38" s="116" t="s">
        <v>374</v>
      </c>
      <c r="R38" s="155" t="s">
        <v>379</v>
      </c>
      <c r="S38" s="156">
        <f>IF(INICIO!$I$18=Impreso!P38,"X",IF(INICIO!$I$19=Impreso!P38,"X",IF(INICIO!$I$20=Impreso!P38,"X",IF(INICIO!$I$21=Impreso!P38,"X",IF(INICIO!$I$22=Impreso!P38,"X",0)))))</f>
        <v>0</v>
      </c>
      <c r="T38" s="157">
        <f>IF(S38&gt;0,'A4'!I52,0)</f>
        <v>0</v>
      </c>
    </row>
    <row r="39" spans="1:21" ht="9" customHeight="1" x14ac:dyDescent="0.2">
      <c r="A39" s="139">
        <v>33</v>
      </c>
      <c r="B39" s="165" t="s">
        <v>393</v>
      </c>
      <c r="C39" s="469" t="s">
        <v>394</v>
      </c>
      <c r="D39" s="470"/>
      <c r="E39" s="470"/>
      <c r="F39" s="470"/>
      <c r="G39" s="470"/>
      <c r="H39" s="470"/>
      <c r="I39" s="470"/>
      <c r="J39" s="471"/>
      <c r="K39" s="171" t="s">
        <v>537</v>
      </c>
      <c r="L39" s="156">
        <f>IF(INICIO!$I$11=Impreso!B39,INICIO!$K$11,IF(INICIO!$I$12=Impreso!B39,INICIO!$K$12,IF(INICIO!$I$13=Impreso!B39,INICIO!$K$13,IF(INICIO!$I$14=Impreso!B39,INICIO!$K$14,IF(INICIO!$I$15=Impreso!B39,INICIO!$K$15,0)))))</f>
        <v>0</v>
      </c>
      <c r="M39" s="172">
        <f>'A3'!K34</f>
        <v>0</v>
      </c>
      <c r="N39" s="144">
        <v>33</v>
      </c>
      <c r="O39" s="306"/>
      <c r="P39" s="154" t="s">
        <v>191</v>
      </c>
      <c r="Q39" s="117" t="s">
        <v>335</v>
      </c>
      <c r="R39" s="155" t="s">
        <v>267</v>
      </c>
      <c r="S39" s="156">
        <f>IF(INICIO!$I$18=Impreso!P39,"X",IF(INICIO!$I$19=Impreso!P39,"X",IF(INICIO!$I$20=Impreso!P39,"X",IF(INICIO!$I$21=Impreso!P39,"X",IF(INICIO!$I$22=Impreso!P39,"X",0)))))</f>
        <v>0</v>
      </c>
      <c r="T39" s="157">
        <f>IF(S39&gt;0,'A4'!I26,0)</f>
        <v>0</v>
      </c>
    </row>
    <row r="40" spans="1:21" ht="9" customHeight="1" x14ac:dyDescent="0.2">
      <c r="A40" s="139">
        <v>34</v>
      </c>
      <c r="B40" s="165" t="s">
        <v>549</v>
      </c>
      <c r="C40" s="466" t="s">
        <v>550</v>
      </c>
      <c r="D40" s="466"/>
      <c r="E40" s="466"/>
      <c r="F40" s="466"/>
      <c r="G40" s="466"/>
      <c r="H40" s="466"/>
      <c r="I40" s="466"/>
      <c r="J40" s="466"/>
      <c r="K40" s="171" t="s">
        <v>58</v>
      </c>
      <c r="L40" s="156">
        <f>IF(INICIO!$I$11=Impreso!B40,INICIO!$K$11,IF(INICIO!$I$12=Impreso!B40,INICIO!$K$12,IF(INICIO!$I$13=Impreso!B40,INICIO!$K$13,IF(INICIO!$I$14=Impreso!B40,INICIO!$K$14,IF(INICIO!$I$15=Impreso!B40,INICIO!$K$15,0)))))</f>
        <v>0</v>
      </c>
      <c r="M40" s="172">
        <f>'A3'!K35</f>
        <v>0</v>
      </c>
      <c r="N40" s="144">
        <v>34</v>
      </c>
      <c r="O40" s="153"/>
      <c r="P40" s="169" t="s">
        <v>542</v>
      </c>
      <c r="Q40" s="117" t="s">
        <v>543</v>
      </c>
      <c r="R40" s="155" t="s">
        <v>265</v>
      </c>
      <c r="S40" s="156">
        <f>IF(INICIO!$I$18=Impreso!P40,INICIO!$K$18,IF(INICIO!$I$19=Impreso!P40,INICIO!$K$19,IF(INICIO!$I$20=Impreso!P40,INICIO!$K$20,IF(INICIO!$I$21=Impreso!P40,INICIO!$K$21,IF(INICIO!$I$22=Impreso!P40,INICIO!$K$22,0)))))</f>
        <v>0</v>
      </c>
      <c r="T40" s="157">
        <f>IF(S40&gt;0,'A4'!I60,0)</f>
        <v>0</v>
      </c>
    </row>
    <row r="41" spans="1:21" ht="9" customHeight="1" x14ac:dyDescent="0.2">
      <c r="A41" s="139">
        <v>35</v>
      </c>
      <c r="B41" s="165" t="s">
        <v>66</v>
      </c>
      <c r="C41" s="466" t="s">
        <v>287</v>
      </c>
      <c r="D41" s="466"/>
      <c r="E41" s="466"/>
      <c r="F41" s="466"/>
      <c r="G41" s="466"/>
      <c r="H41" s="466"/>
      <c r="I41" s="466"/>
      <c r="J41" s="466"/>
      <c r="K41" s="171" t="s">
        <v>68</v>
      </c>
      <c r="L41" s="156">
        <f>IF(INICIO!$I$11=Impreso!B41,INICIO!$K$11,IF(INICIO!$I$12=Impreso!B41,INICIO!$K$12,IF(INICIO!$I$13=Impreso!B41,INICIO!$K$13,IF(INICIO!$I$14=Impreso!B41,INICIO!$K$14,IF(INICIO!$I$15=Impreso!B41,INICIO!$K$15,0)))))</f>
        <v>0</v>
      </c>
      <c r="M41" s="172">
        <f>'A3'!K39</f>
        <v>0</v>
      </c>
      <c r="N41" s="144">
        <v>35</v>
      </c>
      <c r="O41" s="153"/>
      <c r="P41" s="154" t="s">
        <v>209</v>
      </c>
      <c r="Q41" s="117" t="s">
        <v>343</v>
      </c>
      <c r="R41" s="155" t="s">
        <v>267</v>
      </c>
      <c r="S41" s="156">
        <f>IF(INICIO!$I$18=Impreso!P41,"X",IF(INICIO!$I$19=Impreso!P41,"X",IF(INICIO!$I$20=Impreso!P41,"X",IF(INICIO!$I$21=Impreso!P41,"X",IF(INICIO!$I$22=Impreso!P41,"X",0)))))</f>
        <v>0</v>
      </c>
      <c r="T41" s="157">
        <f>IF(S41&gt;0,'A4'!I66,0)</f>
        <v>0</v>
      </c>
      <c r="U41" s="174"/>
    </row>
    <row r="42" spans="1:21" ht="9" customHeight="1" x14ac:dyDescent="0.2">
      <c r="A42" s="139">
        <v>36</v>
      </c>
      <c r="B42" s="165" t="s">
        <v>69</v>
      </c>
      <c r="C42" s="466" t="s">
        <v>288</v>
      </c>
      <c r="D42" s="466"/>
      <c r="E42" s="466"/>
      <c r="F42" s="466"/>
      <c r="G42" s="466"/>
      <c r="H42" s="466"/>
      <c r="I42" s="466"/>
      <c r="J42" s="466"/>
      <c r="K42" s="171" t="s">
        <v>18</v>
      </c>
      <c r="L42" s="156">
        <f>IF(INICIO!$I$11=Impreso!B42,INICIO!$K$11,IF(INICIO!$I$12=Impreso!B42,INICIO!$K$12,IF(INICIO!$I$13=Impreso!B42,INICIO!$K$13,IF(INICIO!$I$14=Impreso!B42,INICIO!$K$14,IF(INICIO!$I$15=Impreso!B42,INICIO!$K$15,0)))))</f>
        <v>0</v>
      </c>
      <c r="M42" s="160">
        <f>'A3'!K40</f>
        <v>0</v>
      </c>
      <c r="N42" s="144">
        <v>36</v>
      </c>
      <c r="O42" s="153"/>
      <c r="P42" s="177" t="s">
        <v>479</v>
      </c>
      <c r="Q42" s="185" t="s">
        <v>480</v>
      </c>
      <c r="R42" s="183" t="s">
        <v>267</v>
      </c>
      <c r="S42" s="156">
        <f>IF(INICIO!$I$18=Impreso!P42,INICIO!$K$18,IF(INICIO!$I$19=Impreso!P42,INICIO!$K$19,IF(INICIO!$I$20=Impreso!P42,INICIO!$K$20,IF(INICIO!$I$21=Impreso!P42,INICIO!$K$21,IF(INICIO!$I$22=Impreso!P42,INICIO!$K$22,0)))))</f>
        <v>0</v>
      </c>
      <c r="T42" s="157">
        <v>0</v>
      </c>
      <c r="U42" s="174"/>
    </row>
    <row r="43" spans="1:21" ht="9" customHeight="1" x14ac:dyDescent="0.2">
      <c r="A43" s="139">
        <v>37</v>
      </c>
      <c r="B43" s="165" t="s">
        <v>71</v>
      </c>
      <c r="C43" s="466" t="s">
        <v>289</v>
      </c>
      <c r="D43" s="466"/>
      <c r="E43" s="466"/>
      <c r="F43" s="466"/>
      <c r="G43" s="466"/>
      <c r="H43" s="466"/>
      <c r="I43" s="466"/>
      <c r="J43" s="466"/>
      <c r="K43" s="171" t="s">
        <v>63</v>
      </c>
      <c r="L43" s="156">
        <f>IF(INICIO!$I$11=Impreso!B43,INICIO!$K$11,IF(INICIO!$I$12=Impreso!B43,INICIO!$K$12,IF(INICIO!$I$13=Impreso!B43,INICIO!$K$13,IF(INICIO!$I$14=Impreso!B43,INICIO!$K$14,IF(INICIO!$I$15=Impreso!B43,INICIO!$K$15,0)))))</f>
        <v>0</v>
      </c>
      <c r="M43" s="160">
        <f>'A3'!K41</f>
        <v>0</v>
      </c>
      <c r="N43" s="144">
        <v>37</v>
      </c>
      <c r="O43" s="153"/>
      <c r="P43" s="154" t="s">
        <v>203</v>
      </c>
      <c r="Q43" s="117" t="s">
        <v>340</v>
      </c>
      <c r="R43" s="155" t="s">
        <v>267</v>
      </c>
      <c r="S43" s="156">
        <f>IF(INICIO!$I$18=Impreso!P43,"X",IF(INICIO!$I$19=Impreso!P43,"X",IF(INICIO!$I$20=Impreso!P43,"X",IF(INICIO!$I$21=Impreso!P43,"X",IF(INICIO!$I$22=Impreso!P43,"X",0)))))</f>
        <v>0</v>
      </c>
      <c r="T43" s="157">
        <f>IF(S43&gt;0,'A4'!I54,0)</f>
        <v>0</v>
      </c>
      <c r="U43" s="175"/>
    </row>
    <row r="44" spans="1:21" ht="9" customHeight="1" x14ac:dyDescent="0.2">
      <c r="A44" s="139">
        <v>38</v>
      </c>
      <c r="B44" s="158" t="s">
        <v>440</v>
      </c>
      <c r="C44" s="467" t="s">
        <v>448</v>
      </c>
      <c r="D44" s="467"/>
      <c r="E44" s="467"/>
      <c r="F44" s="467"/>
      <c r="G44" s="467"/>
      <c r="H44" s="467"/>
      <c r="I44" s="467"/>
      <c r="J44" s="467"/>
      <c r="K44" s="171" t="s">
        <v>74</v>
      </c>
      <c r="L44" s="156">
        <f>IF(INICIO!$I$11=Impreso!B44,INICIO!$K$11,IF(INICIO!$I$12=Impreso!B44,INICIO!$K$12,IF(INICIO!$I$13=Impreso!B44,INICIO!$K$13,IF(INICIO!$I$14=Impreso!B44,INICIO!$K$14,IF(INICIO!$I$15=Impreso!B44,INICIO!$K$15,0)))))</f>
        <v>0</v>
      </c>
      <c r="M44" s="160">
        <f>'A3'!K42</f>
        <v>0</v>
      </c>
      <c r="N44" s="144">
        <v>38</v>
      </c>
      <c r="O44" s="153"/>
      <c r="P44" s="169" t="s">
        <v>544</v>
      </c>
      <c r="Q44" s="117" t="s">
        <v>545</v>
      </c>
      <c r="R44" s="161" t="s">
        <v>267</v>
      </c>
      <c r="S44" s="156">
        <f>IF(INICIO!$I$18=Impreso!P44,"X",IF(INICIO!$I$19=Impreso!P44,"X",IF(INICIO!$I$20=Impreso!P44,"X",IF(INICIO!$I$21=Impreso!P44,"X",IF(INICIO!$I$22=Impreso!P44,"X",0)))))</f>
        <v>0</v>
      </c>
      <c r="T44" s="163">
        <f>IF(S44&gt;0,'A4'!I56,0)</f>
        <v>0</v>
      </c>
      <c r="U44" s="174"/>
    </row>
    <row r="45" spans="1:21" ht="9" customHeight="1" x14ac:dyDescent="0.2">
      <c r="A45" s="139">
        <v>39</v>
      </c>
      <c r="B45" s="158" t="s">
        <v>441</v>
      </c>
      <c r="C45" s="467" t="s">
        <v>449</v>
      </c>
      <c r="D45" s="467"/>
      <c r="E45" s="467"/>
      <c r="F45" s="467"/>
      <c r="G45" s="467"/>
      <c r="H45" s="467"/>
      <c r="I45" s="467"/>
      <c r="J45" s="467"/>
      <c r="K45" s="171" t="s">
        <v>18</v>
      </c>
      <c r="L45" s="156">
        <f>IF(INICIO!$I$11=Impreso!B45,INICIO!$K$11,IF(INICIO!$I$12=Impreso!B45,INICIO!$K$12,IF(INICIO!$I$13=Impreso!B45,INICIO!$K$13,IF(INICIO!$I$14=Impreso!B45,INICIO!$K$14,IF(INICIO!$I$15=Impreso!B45,INICIO!$K$15,0)))))</f>
        <v>0</v>
      </c>
      <c r="M45" s="160">
        <f>'A3'!K43</f>
        <v>0</v>
      </c>
      <c r="N45" s="144">
        <v>39</v>
      </c>
      <c r="O45" s="153"/>
      <c r="P45" s="154" t="s">
        <v>205</v>
      </c>
      <c r="Q45" s="117" t="s">
        <v>341</v>
      </c>
      <c r="R45" s="155" t="s">
        <v>22</v>
      </c>
      <c r="S45" s="156" t="str">
        <f>IF(INICIO!$I$18=Impreso!P45,"X",IF(INICIO!$I$19=Impreso!P45,"X",IF(INICIO!$I$20=Impreso!P45,"X",IF(INICIO!$I$21=Impreso!P45,"X",IF(INICIO!$I$22=Impreso!P45,"X",0)))))</f>
        <v>X</v>
      </c>
      <c r="T45" s="157">
        <f>IF(S45&gt;0,'A4'!I62,0)</f>
        <v>0</v>
      </c>
    </row>
    <row r="46" spans="1:21" ht="9" customHeight="1" x14ac:dyDescent="0.2">
      <c r="A46" s="139">
        <v>40</v>
      </c>
      <c r="B46" s="158" t="s">
        <v>76</v>
      </c>
      <c r="C46" s="467" t="s">
        <v>290</v>
      </c>
      <c r="D46" s="467"/>
      <c r="E46" s="467"/>
      <c r="F46" s="467"/>
      <c r="G46" s="467"/>
      <c r="H46" s="467"/>
      <c r="I46" s="467"/>
      <c r="J46" s="467"/>
      <c r="K46" s="159" t="s">
        <v>18</v>
      </c>
      <c r="L46" s="156">
        <f>IF(INICIO!$I$11=Impreso!B46,INICIO!$K$11,IF(INICIO!$I$12=Impreso!B46,INICIO!$K$12,IF(INICIO!$I$13=Impreso!B46,INICIO!$K$13,IF(INICIO!$I$14=Impreso!B46,INICIO!$K$14,IF(INICIO!$I$15=Impreso!B46,INICIO!$K$15,0)))))</f>
        <v>0</v>
      </c>
      <c r="M46" s="160">
        <f>'A3'!K44</f>
        <v>0</v>
      </c>
      <c r="N46" s="144">
        <v>40</v>
      </c>
      <c r="O46" s="153"/>
      <c r="P46" s="154" t="s">
        <v>207</v>
      </c>
      <c r="Q46" s="117" t="s">
        <v>342</v>
      </c>
      <c r="R46" s="155" t="s">
        <v>22</v>
      </c>
      <c r="S46" s="156">
        <f>IF(INICIO!$I$18=Impreso!P46,"X",IF(INICIO!$I$19=Impreso!P46,"X",IF(INICIO!$I$20=Impreso!P46,"X",IF(INICIO!$I$21=Impreso!P46,"X",IF(INICIO!$I$22=Impreso!P46,"X",0)))))</f>
        <v>0</v>
      </c>
      <c r="T46" s="157">
        <f>IF(S46&gt;0,'A4'!I63,0)</f>
        <v>0</v>
      </c>
    </row>
    <row r="47" spans="1:21" ht="9" customHeight="1" x14ac:dyDescent="0.2">
      <c r="A47" s="139">
        <v>41</v>
      </c>
      <c r="B47" s="158" t="s">
        <v>78</v>
      </c>
      <c r="C47" s="465" t="s">
        <v>291</v>
      </c>
      <c r="D47" s="465"/>
      <c r="E47" s="465"/>
      <c r="F47" s="465"/>
      <c r="G47" s="465"/>
      <c r="H47" s="465"/>
      <c r="I47" s="465"/>
      <c r="J47" s="465"/>
      <c r="K47" s="159" t="s">
        <v>18</v>
      </c>
      <c r="L47" s="156">
        <f>IF(INICIO!$I$11=Impreso!B47,INICIO!$K$11,IF(INICIO!$I$12=Impreso!B47,INICIO!$K$12,IF(INICIO!$I$13=Impreso!B47,INICIO!$K$13,IF(INICIO!$I$14=Impreso!B47,INICIO!$K$14,IF(INICIO!$I$15=Impreso!B47,INICIO!$K$15,0)))))</f>
        <v>0</v>
      </c>
      <c r="M47" s="160">
        <f>'A3'!K45</f>
        <v>0</v>
      </c>
      <c r="N47" s="144">
        <v>41</v>
      </c>
      <c r="O47" s="153"/>
      <c r="P47" s="183" t="s">
        <v>260</v>
      </c>
      <c r="Q47" s="186" t="s">
        <v>344</v>
      </c>
      <c r="R47" s="155" t="s">
        <v>22</v>
      </c>
      <c r="S47" s="156">
        <f>IF(INICIO!$I$18=Impreso!P47,"X",IF(INICIO!$I$19=Impreso!P47,"X",IF(INICIO!$I$20=Impreso!P47,"X",IF(INICIO!$I$21=Impreso!P47,"X",IF(INICIO!$I$22=Impreso!P47,"X",0)))))</f>
        <v>0</v>
      </c>
      <c r="T47" s="157">
        <f>IF(S47&gt;0,'A4'!I69,0)</f>
        <v>0</v>
      </c>
    </row>
    <row r="48" spans="1:21" ht="12" customHeight="1" x14ac:dyDescent="0.2">
      <c r="A48" s="139">
        <v>42</v>
      </c>
      <c r="B48" s="158" t="s">
        <v>80</v>
      </c>
      <c r="C48" s="467" t="s">
        <v>292</v>
      </c>
      <c r="D48" s="467"/>
      <c r="E48" s="467"/>
      <c r="F48" s="467"/>
      <c r="G48" s="467"/>
      <c r="H48" s="467"/>
      <c r="I48" s="467"/>
      <c r="J48" s="467"/>
      <c r="K48" s="159" t="s">
        <v>18</v>
      </c>
      <c r="L48" s="156">
        <f>IF(INICIO!$I$11=Impreso!B48,INICIO!$K$11,IF(INICIO!$I$12=Impreso!B48,INICIO!$K$12,IF(INICIO!$I$13=Impreso!B48,INICIO!$K$13,IF(INICIO!$I$14=Impreso!B48,INICIO!$K$14,IF(INICIO!$I$15=Impreso!B48,INICIO!$K$15,0)))))</f>
        <v>0</v>
      </c>
      <c r="M48" s="160">
        <f>'A3'!K46</f>
        <v>0</v>
      </c>
      <c r="N48" s="144">
        <v>42</v>
      </c>
      <c r="O48" s="153"/>
      <c r="P48" s="154" t="s">
        <v>211</v>
      </c>
      <c r="Q48" s="117" t="s">
        <v>345</v>
      </c>
      <c r="R48" s="155" t="s">
        <v>267</v>
      </c>
      <c r="S48" s="156">
        <f>IF(INICIO!$I$18=Impreso!P48,"X",IF(INICIO!$I$19=Impreso!P48,"X",IF(INICIO!$I$20=Impreso!P48,"X",IF(INICIO!$I$21=Impreso!P48,"X",IF(INICIO!$I$22=Impreso!P48,"X",0)))))</f>
        <v>0</v>
      </c>
      <c r="T48" s="157">
        <f>IF(S48&gt;0,'A4'!I70,0)</f>
        <v>0</v>
      </c>
    </row>
    <row r="49" spans="1:21" ht="9" customHeight="1" x14ac:dyDescent="0.2">
      <c r="A49" s="139">
        <v>43</v>
      </c>
      <c r="B49" s="162" t="s">
        <v>84</v>
      </c>
      <c r="C49" s="469" t="s">
        <v>400</v>
      </c>
      <c r="D49" s="470"/>
      <c r="E49" s="470"/>
      <c r="F49" s="470"/>
      <c r="G49" s="470"/>
      <c r="H49" s="470"/>
      <c r="I49" s="470"/>
      <c r="J49" s="471"/>
      <c r="K49" s="171" t="s">
        <v>18</v>
      </c>
      <c r="L49" s="156">
        <f>IF(INICIO!$I$11=Impreso!B49,INICIO!$K$11,IF(INICIO!$I$12=Impreso!B49,INICIO!$K$12,IF(INICIO!$I$13=Impreso!B49,INICIO!$K$13,IF(INICIO!$I$14=Impreso!B49,INICIO!$K$14,IF(INICIO!$I$15=Impreso!B49,INICIO!$K$15,0)))))</f>
        <v>0</v>
      </c>
      <c r="M49" s="160">
        <f>'A3'!K49</f>
        <v>0</v>
      </c>
      <c r="N49" s="144">
        <v>43</v>
      </c>
      <c r="O49" s="153"/>
      <c r="P49" s="154" t="s">
        <v>244</v>
      </c>
      <c r="Q49" s="117" t="s">
        <v>346</v>
      </c>
      <c r="R49" s="155" t="s">
        <v>267</v>
      </c>
      <c r="S49" s="156">
        <f>IF(INICIO!$I$18=Impreso!P49,"X",IF(INICIO!$I$19=Impreso!P49,"X",IF(INICIO!$I$20=Impreso!P49,"X",IF(INICIO!$I$21=Impreso!P49,"X",IF(INICIO!$I$22=Impreso!P49,"X",0)))))</f>
        <v>0</v>
      </c>
      <c r="T49" s="157">
        <f>IF(S49&gt;0,'A4'!I71,0)</f>
        <v>0</v>
      </c>
    </row>
    <row r="50" spans="1:21" ht="9" customHeight="1" x14ac:dyDescent="0.2">
      <c r="A50" s="139">
        <v>44</v>
      </c>
      <c r="B50" s="169" t="s">
        <v>458</v>
      </c>
      <c r="C50" s="472" t="s">
        <v>473</v>
      </c>
      <c r="D50" s="473"/>
      <c r="E50" s="473"/>
      <c r="F50" s="473"/>
      <c r="G50" s="473"/>
      <c r="H50" s="473"/>
      <c r="I50" s="473"/>
      <c r="J50" s="474"/>
      <c r="K50" s="159" t="s">
        <v>535</v>
      </c>
      <c r="L50" s="156">
        <f>IF(INICIO!$I$11=Impreso!B50,INICIO!$K$11,IF(INICIO!$I$12=Impreso!B50,INICIO!$K$12,IF(INICIO!$I$13=Impreso!B50,INICIO!$K$13,IF(INICIO!$I$14=Impreso!B50,INICIO!$K$14,IF(INICIO!$I$15=Impreso!B50,INICIO!$K$15,0)))))</f>
        <v>0</v>
      </c>
      <c r="M50" s="160">
        <f>'A3'!K48</f>
        <v>0</v>
      </c>
      <c r="N50" s="144">
        <v>44</v>
      </c>
      <c r="O50" s="153"/>
      <c r="P50" s="169" t="s">
        <v>446</v>
      </c>
      <c r="Q50" s="117" t="s">
        <v>454</v>
      </c>
      <c r="R50" s="155" t="s">
        <v>267</v>
      </c>
      <c r="S50" s="156">
        <f>IF(INICIO!$I$18=Impreso!P50,"X",IF(INICIO!$I$19=Impreso!P50,"X",IF(INICIO!$I$20=Impreso!P50,"X",IF(INICIO!$I$21=Impreso!P50,"X",IF(INICIO!$I$22=Impreso!P50,"X",0)))))</f>
        <v>0</v>
      </c>
      <c r="T50" s="157">
        <f>IF(S50&gt;0,'A4'!I72,0)</f>
        <v>0</v>
      </c>
    </row>
    <row r="51" spans="1:21" ht="9" customHeight="1" x14ac:dyDescent="0.2">
      <c r="A51" s="139">
        <v>45</v>
      </c>
      <c r="B51" s="158" t="s">
        <v>85</v>
      </c>
      <c r="C51" s="467" t="s">
        <v>293</v>
      </c>
      <c r="D51" s="467"/>
      <c r="E51" s="467"/>
      <c r="F51" s="467"/>
      <c r="G51" s="467"/>
      <c r="H51" s="467"/>
      <c r="I51" s="467"/>
      <c r="J51" s="467"/>
      <c r="K51" s="159" t="s">
        <v>267</v>
      </c>
      <c r="L51" s="156">
        <f>IF(INICIO!$I$11=Impreso!B51,1,IF(INICIO!$I$12=Impreso!B51,1,IF(INICIO!$I$13=Impreso!B51,1,IF(INICIO!$I$14=Impreso!B51,1,IF(INICIO!$I$15=Impreso!B51,1,0)))))</f>
        <v>0</v>
      </c>
      <c r="M51" s="177">
        <f>'A3'!K50</f>
        <v>0</v>
      </c>
      <c r="N51" s="144">
        <v>45</v>
      </c>
      <c r="O51" s="153"/>
      <c r="P51" s="154" t="s">
        <v>216</v>
      </c>
      <c r="Q51" s="117" t="s">
        <v>581</v>
      </c>
      <c r="R51" s="155" t="s">
        <v>267</v>
      </c>
      <c r="S51" s="156">
        <f>IF(INICIO!$I$18=Impreso!P51,"X",IF(INICIO!$I$19=Impreso!P51,"X",IF(INICIO!$I$20=Impreso!P51,"X",IF(INICIO!$I$21=Impreso!P51,"X",IF(INICIO!$I$22=Impreso!P51,"X",0)))))</f>
        <v>0</v>
      </c>
      <c r="T51" s="157">
        <f>IF(S51&gt;0,'A4'!I74,0)</f>
        <v>0</v>
      </c>
    </row>
    <row r="52" spans="1:21" ht="9" customHeight="1" x14ac:dyDescent="0.2">
      <c r="A52" s="139">
        <v>46</v>
      </c>
      <c r="B52" s="158" t="s">
        <v>87</v>
      </c>
      <c r="C52" s="467" t="s">
        <v>294</v>
      </c>
      <c r="D52" s="467"/>
      <c r="E52" s="467"/>
      <c r="F52" s="467"/>
      <c r="G52" s="467"/>
      <c r="H52" s="467"/>
      <c r="I52" s="467"/>
      <c r="J52" s="467"/>
      <c r="K52" s="159" t="s">
        <v>18</v>
      </c>
      <c r="L52" s="156">
        <f>IF(INICIO!$I$11=Impreso!B52,INICIO!$K$11,IF(INICIO!$I$12=Impreso!B52,INICIO!$K$12,IF(INICIO!$I$13=Impreso!B52,INICIO!$K$13,IF(INICIO!$I$14=Impreso!B52,INICIO!$K$14,IF(INICIO!$I$15=Impreso!B52,INICIO!$K$15,0)))))</f>
        <v>0</v>
      </c>
      <c r="M52" s="177">
        <f>'A3'!K51</f>
        <v>0</v>
      </c>
      <c r="N52" s="144">
        <v>46</v>
      </c>
      <c r="O52" s="153"/>
      <c r="P52" s="388" t="s">
        <v>594</v>
      </c>
      <c r="Q52" s="389" t="s">
        <v>595</v>
      </c>
      <c r="R52" s="390" t="s">
        <v>599</v>
      </c>
      <c r="S52" s="391">
        <f>IF(INICIO!$I$18=Impreso!P52,INICIO!$K$18,IF(INICIO!$I$19=Impreso!P52,INICIO!$K$19,IF(INICIO!$I$20=Impreso!P52,INICIO!$K$20,IF(INICIO!$I$21=Impreso!P52,INICIO!$K$21,IF(INICIO!$I$22=Impreso!P52,INICIO!$K$22,0)))))</f>
        <v>0</v>
      </c>
      <c r="T52" s="392">
        <f>IF(S52&gt;0,'A4'!I78,0)</f>
        <v>0</v>
      </c>
    </row>
    <row r="53" spans="1:21" ht="9" customHeight="1" x14ac:dyDescent="0.2">
      <c r="A53" s="139">
        <v>47</v>
      </c>
      <c r="B53" s="150" t="s">
        <v>89</v>
      </c>
      <c r="C53" s="468" t="s">
        <v>90</v>
      </c>
      <c r="D53" s="468"/>
      <c r="E53" s="468"/>
      <c r="F53" s="468"/>
      <c r="G53" s="468"/>
      <c r="H53" s="468"/>
      <c r="I53" s="468"/>
      <c r="J53" s="468"/>
      <c r="K53" s="151"/>
      <c r="L53" s="170"/>
      <c r="M53" s="151"/>
      <c r="N53" s="144"/>
      <c r="O53" s="153"/>
      <c r="P53" s="154"/>
      <c r="Q53" s="117"/>
      <c r="R53" s="155"/>
      <c r="S53" s="156"/>
      <c r="T53" s="157"/>
    </row>
    <row r="54" spans="1:21" ht="9" customHeight="1" x14ac:dyDescent="0.2">
      <c r="A54" s="139">
        <v>48</v>
      </c>
      <c r="B54" s="165" t="s">
        <v>551</v>
      </c>
      <c r="C54" s="466" t="s">
        <v>552</v>
      </c>
      <c r="D54" s="466"/>
      <c r="E54" s="466"/>
      <c r="F54" s="466"/>
      <c r="G54" s="466"/>
      <c r="H54" s="466"/>
      <c r="I54" s="466"/>
      <c r="J54" s="466"/>
      <c r="K54" s="171" t="s">
        <v>378</v>
      </c>
      <c r="L54" s="156">
        <f>IF(INICIO!$I$11=Impreso!B54,INICIO!$K$11,IF(INICIO!$I$12=Impreso!B54,INICIO!$K$12,IF(INICIO!$I$13=Impreso!B54,INICIO!$K$13,IF(INICIO!$I$14=Impreso!B54,INICIO!$K$14,IF(INICIO!$I$15=Impreso!B54,INICIO!$K$15,0)))))</f>
        <v>0</v>
      </c>
      <c r="M54" s="178">
        <f>'A3'!K53</f>
        <v>0</v>
      </c>
      <c r="N54" s="144"/>
      <c r="O54" s="153"/>
    </row>
    <row r="55" spans="1:21" ht="9" customHeight="1" x14ac:dyDescent="0.2">
      <c r="A55" s="139">
        <v>49</v>
      </c>
      <c r="B55" s="165" t="s">
        <v>92</v>
      </c>
      <c r="C55" s="480" t="s">
        <v>295</v>
      </c>
      <c r="D55" s="480"/>
      <c r="E55" s="480"/>
      <c r="F55" s="480"/>
      <c r="G55" s="480"/>
      <c r="H55" s="480"/>
      <c r="I55" s="480"/>
      <c r="J55" s="480"/>
      <c r="K55" s="171" t="s">
        <v>422</v>
      </c>
      <c r="L55" s="156">
        <f>IF(INICIO!$I$11=Impreso!B55,INICIO!$K$11,IF(INICIO!$I$12=Impreso!B55,INICIO!$K$12,IF(INICIO!$I$13=Impreso!B55,INICIO!$K$13,IF(INICIO!$I$14=Impreso!B55,INICIO!$K$14,IF(INICIO!$I$15=Impreso!B55,INICIO!$K$15,0)))))</f>
        <v>0</v>
      </c>
      <c r="M55" s="178">
        <f>'A3'!K54</f>
        <v>0</v>
      </c>
      <c r="N55" s="144"/>
      <c r="O55" s="153"/>
    </row>
    <row r="56" spans="1:21" ht="9" customHeight="1" x14ac:dyDescent="0.2">
      <c r="A56" s="139">
        <v>50</v>
      </c>
      <c r="B56" s="165" t="s">
        <v>94</v>
      </c>
      <c r="C56" s="466" t="s">
        <v>547</v>
      </c>
      <c r="D56" s="466"/>
      <c r="E56" s="466"/>
      <c r="F56" s="466"/>
      <c r="G56" s="466"/>
      <c r="H56" s="466"/>
      <c r="I56" s="466"/>
      <c r="J56" s="466"/>
      <c r="K56" s="171" t="s">
        <v>91</v>
      </c>
      <c r="L56" s="156">
        <f>IF(INICIO!$I$11=Impreso!B56,INICIO!$K$11,IF(INICIO!$I$12=Impreso!B56,INICIO!$K$12,IF(INICIO!$I$13=Impreso!B56,INICIO!$K$13,IF(INICIO!$I$14=Impreso!B56,INICIO!$K$14,IF(INICIO!$I$15=Impreso!B56,INICIO!$K$15,0)))))</f>
        <v>0</v>
      </c>
      <c r="M56" s="178">
        <f>'A3'!K55</f>
        <v>0</v>
      </c>
      <c r="N56" s="144"/>
      <c r="O56" s="153"/>
      <c r="U56" s="174"/>
    </row>
    <row r="57" spans="1:21" ht="9" customHeight="1" x14ac:dyDescent="0.2">
      <c r="A57" s="139">
        <v>51</v>
      </c>
      <c r="B57" s="158" t="s">
        <v>444</v>
      </c>
      <c r="C57" s="467" t="s">
        <v>538</v>
      </c>
      <c r="D57" s="467"/>
      <c r="E57" s="467"/>
      <c r="F57" s="467"/>
      <c r="G57" s="467"/>
      <c r="H57" s="467"/>
      <c r="I57" s="467"/>
      <c r="J57" s="467"/>
      <c r="K57" s="171" t="s">
        <v>91</v>
      </c>
      <c r="L57" s="156">
        <f>IF(INICIO!$I$11=Impreso!B57,INICIO!$K$11,IF(INICIO!$I$12=Impreso!B57,INICIO!$K$12,IF(INICIO!$I$13=Impreso!B57,INICIO!$K$13,IF(INICIO!$I$14=Impreso!B57,INICIO!$K$14,IF(INICIO!$I$15=Impreso!B57,INICIO!$K$15,0)))))</f>
        <v>0</v>
      </c>
      <c r="M57" s="178">
        <f>'A3'!K56</f>
        <v>0</v>
      </c>
      <c r="N57" s="144"/>
      <c r="O57" s="153"/>
      <c r="U57" s="174"/>
    </row>
    <row r="58" spans="1:21" ht="9" customHeight="1" x14ac:dyDescent="0.2">
      <c r="A58" s="139">
        <v>52</v>
      </c>
      <c r="B58" s="158" t="s">
        <v>445</v>
      </c>
      <c r="C58" s="467" t="s">
        <v>453</v>
      </c>
      <c r="D58" s="467"/>
      <c r="E58" s="467"/>
      <c r="F58" s="467"/>
      <c r="G58" s="467"/>
      <c r="H58" s="467"/>
      <c r="I58" s="467"/>
      <c r="J58" s="467"/>
      <c r="K58" s="171" t="s">
        <v>91</v>
      </c>
      <c r="L58" s="156">
        <f>IF(INICIO!$I$11=Impreso!B58,INICIO!$K$11,IF(INICIO!$I$12=Impreso!B58,INICIO!$K$12,IF(INICIO!$I$13=Impreso!B58,INICIO!$K$13,IF(INICIO!$I$14=Impreso!B58,INICIO!$K$14,IF(INICIO!$I$15=Impreso!B58,INICIO!$K$15,0)))))</f>
        <v>0</v>
      </c>
      <c r="M58" s="178">
        <f>'A3'!K57</f>
        <v>0</v>
      </c>
      <c r="N58" s="144"/>
      <c r="O58" s="153"/>
      <c r="P58" s="154"/>
      <c r="Q58" s="117"/>
      <c r="R58" s="155"/>
      <c r="S58" s="156"/>
      <c r="T58" s="157"/>
      <c r="U58" s="174"/>
    </row>
    <row r="59" spans="1:21" ht="9" customHeight="1" x14ac:dyDescent="0.2">
      <c r="A59" s="139">
        <v>53</v>
      </c>
      <c r="B59" s="165" t="s">
        <v>95</v>
      </c>
      <c r="C59" s="466" t="s">
        <v>296</v>
      </c>
      <c r="D59" s="466"/>
      <c r="E59" s="466"/>
      <c r="F59" s="466"/>
      <c r="G59" s="466"/>
      <c r="H59" s="466"/>
      <c r="I59" s="466"/>
      <c r="J59" s="466"/>
      <c r="K59" s="171" t="s">
        <v>91</v>
      </c>
      <c r="L59" s="156">
        <f>IF(INICIO!$I$11=Impreso!B59,INICIO!$K$11,IF(INICIO!$I$12=Impreso!B59,INICIO!$K$12,IF(INICIO!$I$13=Impreso!B59,INICIO!$K$13,IF(INICIO!$I$14=Impreso!B59,INICIO!$K$14,IF(INICIO!$I$15=Impreso!B59,INICIO!$K$15,0)))))</f>
        <v>0</v>
      </c>
      <c r="M59" s="178">
        <f>'A3'!K58</f>
        <v>0</v>
      </c>
      <c r="N59" s="144"/>
      <c r="O59" s="153"/>
      <c r="U59" s="174"/>
    </row>
    <row r="60" spans="1:21" ht="9" customHeight="1" x14ac:dyDescent="0.2">
      <c r="A60" s="139">
        <v>54</v>
      </c>
      <c r="B60" s="165" t="s">
        <v>97</v>
      </c>
      <c r="C60" s="466" t="s">
        <v>297</v>
      </c>
      <c r="D60" s="466"/>
      <c r="E60" s="466"/>
      <c r="F60" s="466"/>
      <c r="G60" s="466"/>
      <c r="H60" s="466"/>
      <c r="I60" s="466"/>
      <c r="J60" s="466"/>
      <c r="K60" s="171" t="s">
        <v>99</v>
      </c>
      <c r="L60" s="156">
        <f>IF(INICIO!$I$11=Impreso!B60,INICIO!$K$11,IF(INICIO!$I$12=Impreso!B60,INICIO!$K$12,IF(INICIO!$I$13=Impreso!B60,INICIO!$K$13,IF(INICIO!$I$14=Impreso!B60,INICIO!$K$14,IF(INICIO!$I$15=Impreso!B60,INICIO!$K$15,0)))))</f>
        <v>0</v>
      </c>
      <c r="M60" s="178">
        <f>'A3'!K59</f>
        <v>0</v>
      </c>
      <c r="N60" s="144"/>
      <c r="O60" s="153"/>
      <c r="P60" s="169"/>
      <c r="Q60" s="117"/>
      <c r="R60" s="161"/>
      <c r="S60" s="156"/>
      <c r="T60" s="163"/>
      <c r="U60" s="174"/>
    </row>
    <row r="61" spans="1:21" ht="9" customHeight="1" x14ac:dyDescent="0.2">
      <c r="A61" s="139">
        <v>55</v>
      </c>
      <c r="B61" s="165" t="s">
        <v>100</v>
      </c>
      <c r="C61" s="466" t="s">
        <v>298</v>
      </c>
      <c r="D61" s="466"/>
      <c r="E61" s="466"/>
      <c r="F61" s="466"/>
      <c r="G61" s="466"/>
      <c r="H61" s="466"/>
      <c r="I61" s="466"/>
      <c r="J61" s="466"/>
      <c r="K61" s="171" t="s">
        <v>99</v>
      </c>
      <c r="L61" s="156">
        <f>IF(INICIO!$I$11=Impreso!B61,INICIO!$K$11,IF(INICIO!$I$12=Impreso!B61,INICIO!$K$12,IF(INICIO!$I$13=Impreso!B61,INICIO!$K$13,IF(INICIO!$I$14=Impreso!B61,INICIO!$K$14,IF(INICIO!$I$15=Impreso!B61,INICIO!$K$15,0)))))</f>
        <v>0</v>
      </c>
      <c r="M61" s="178">
        <f>'A3'!K60</f>
        <v>0</v>
      </c>
      <c r="N61" s="144"/>
      <c r="O61" s="153"/>
      <c r="P61" s="154"/>
      <c r="Q61" s="117"/>
      <c r="R61" s="155"/>
      <c r="S61" s="156"/>
      <c r="T61" s="157"/>
      <c r="U61" s="174"/>
    </row>
    <row r="62" spans="1:21" ht="9" customHeight="1" x14ac:dyDescent="0.2">
      <c r="A62" s="139">
        <v>56</v>
      </c>
      <c r="B62" s="158" t="s">
        <v>102</v>
      </c>
      <c r="C62" s="466" t="s">
        <v>299</v>
      </c>
      <c r="D62" s="466"/>
      <c r="E62" s="466"/>
      <c r="F62" s="466"/>
      <c r="G62" s="466"/>
      <c r="H62" s="466"/>
      <c r="I62" s="466"/>
      <c r="J62" s="466"/>
      <c r="K62" s="171" t="s">
        <v>99</v>
      </c>
      <c r="L62" s="156">
        <f>IF(INICIO!$I$11=Impreso!B62,INICIO!$K$11,IF(INICIO!$I$12=Impreso!B62,INICIO!$K$12,IF(INICIO!$I$13=Impreso!B62,INICIO!$K$13,IF(INICIO!$I$14=Impreso!B62,INICIO!$K$14,IF(INICIO!$I$15=Impreso!B62,INICIO!$K$15,0)))))</f>
        <v>0</v>
      </c>
      <c r="M62" s="178">
        <f>'A3'!K61</f>
        <v>0</v>
      </c>
      <c r="N62" s="144"/>
      <c r="O62" s="153"/>
      <c r="P62" s="154"/>
      <c r="Q62" s="117"/>
      <c r="R62" s="155"/>
      <c r="S62" s="156"/>
      <c r="T62" s="157"/>
      <c r="U62" s="174"/>
    </row>
    <row r="63" spans="1:21" ht="9" customHeight="1" x14ac:dyDescent="0.2">
      <c r="A63" s="139">
        <v>57</v>
      </c>
      <c r="B63" s="158" t="s">
        <v>104</v>
      </c>
      <c r="C63" s="466" t="s">
        <v>300</v>
      </c>
      <c r="D63" s="466"/>
      <c r="E63" s="466"/>
      <c r="F63" s="466"/>
      <c r="G63" s="466"/>
      <c r="H63" s="466"/>
      <c r="I63" s="466"/>
      <c r="J63" s="466"/>
      <c r="K63" s="171" t="s">
        <v>99</v>
      </c>
      <c r="L63" s="156">
        <f>IF(INICIO!$I$11=Impreso!B63,INICIO!$K$11,IF(INICIO!$I$12=Impreso!B63,INICIO!$K$12,IF(INICIO!$I$13=Impreso!B63,INICIO!$K$13,IF(INICIO!$I$14=Impreso!B63,INICIO!$K$14,IF(INICIO!$I$15=Impreso!B63,INICIO!$K$15,0)))))</f>
        <v>0</v>
      </c>
      <c r="M63" s="178">
        <f>'A3'!K62</f>
        <v>0</v>
      </c>
      <c r="N63" s="144"/>
      <c r="O63" s="153"/>
      <c r="U63" s="174"/>
    </row>
    <row r="64" spans="1:21" ht="9" customHeight="1" x14ac:dyDescent="0.2">
      <c r="A64" s="139">
        <v>58</v>
      </c>
      <c r="B64" s="165" t="s">
        <v>106</v>
      </c>
      <c r="C64" s="466" t="s">
        <v>301</v>
      </c>
      <c r="D64" s="466"/>
      <c r="E64" s="466"/>
      <c r="F64" s="466"/>
      <c r="G64" s="466"/>
      <c r="H64" s="466"/>
      <c r="I64" s="466"/>
      <c r="J64" s="466"/>
      <c r="K64" s="171" t="s">
        <v>99</v>
      </c>
      <c r="L64" s="156">
        <f>IF(INICIO!$I$11=Impreso!B64,INICIO!$K$11,IF(INICIO!$I$12=Impreso!B64,INICIO!$K$12,IF(INICIO!$I$13=Impreso!B64,INICIO!$K$13,IF(INICIO!$I$14=Impreso!B64,INICIO!$K$14,IF(INICIO!$I$15=Impreso!B64,INICIO!$K$15,0)))))</f>
        <v>0</v>
      </c>
      <c r="M64" s="178">
        <f>'A3'!K63</f>
        <v>0</v>
      </c>
      <c r="N64" s="144"/>
      <c r="O64" s="153"/>
      <c r="P64" s="169"/>
      <c r="Q64" s="117"/>
      <c r="R64" s="155"/>
      <c r="S64" s="156"/>
      <c r="T64" s="157"/>
    </row>
    <row r="65" spans="1:21" ht="9" customHeight="1" x14ac:dyDescent="0.2">
      <c r="A65" s="139">
        <v>59</v>
      </c>
      <c r="B65" s="158" t="s">
        <v>485</v>
      </c>
      <c r="C65" s="467" t="s">
        <v>486</v>
      </c>
      <c r="D65" s="467"/>
      <c r="E65" s="467"/>
      <c r="F65" s="467"/>
      <c r="G65" s="467"/>
      <c r="H65" s="467"/>
      <c r="I65" s="467"/>
      <c r="J65" s="467"/>
      <c r="K65" s="171" t="s">
        <v>52</v>
      </c>
      <c r="L65" s="156">
        <f>IF(INICIO!$I$11=Impreso!B65,INICIO!$K$11,IF(INICIO!$I$12=Impreso!B65,INICIO!$K$12,IF(INICIO!$I$13=Impreso!B65,INICIO!$K$13,IF(INICIO!$I$14=Impreso!B65,INICIO!$K$14,IF(INICIO!$I$15=Impreso!B65,INICIO!$K$15,0)))))</f>
        <v>0</v>
      </c>
      <c r="M65" s="178">
        <f>'A3'!K65</f>
        <v>0</v>
      </c>
      <c r="N65" s="144"/>
      <c r="O65" s="153"/>
    </row>
    <row r="66" spans="1:21" ht="9" customHeight="1" x14ac:dyDescent="0.2">
      <c r="A66" s="139">
        <v>60</v>
      </c>
      <c r="B66" s="158" t="s">
        <v>438</v>
      </c>
      <c r="C66" s="465" t="s">
        <v>450</v>
      </c>
      <c r="D66" s="465"/>
      <c r="E66" s="465"/>
      <c r="F66" s="465"/>
      <c r="G66" s="465"/>
      <c r="H66" s="465"/>
      <c r="I66" s="465"/>
      <c r="J66" s="465"/>
      <c r="K66" s="171" t="s">
        <v>58</v>
      </c>
      <c r="L66" s="156">
        <f>IF(INICIO!$I$11=Impreso!B66,INICIO!$K$11,IF(INICIO!$I$12=Impreso!B66,INICIO!$K$12,IF(INICIO!$I$13=Impreso!B66,INICIO!$K$13,IF(INICIO!$I$14=Impreso!B66,INICIO!$K$14,IF(INICIO!$I$15=Impreso!B66,INICIO!$K$15,0)))))</f>
        <v>0</v>
      </c>
      <c r="M66" s="178">
        <f>'A3'!K66</f>
        <v>0</v>
      </c>
      <c r="N66" s="144"/>
      <c r="O66" s="153"/>
      <c r="P66" s="169"/>
      <c r="Q66" s="117"/>
      <c r="R66" s="155"/>
      <c r="S66" s="156"/>
      <c r="T66" s="157"/>
      <c r="U66" s="174"/>
    </row>
    <row r="67" spans="1:21" ht="9" customHeight="1" x14ac:dyDescent="0.2">
      <c r="A67" s="139">
        <v>61</v>
      </c>
      <c r="B67" s="158" t="s">
        <v>439</v>
      </c>
      <c r="C67" s="179" t="s">
        <v>451</v>
      </c>
      <c r="D67" s="180"/>
      <c r="E67" s="180"/>
      <c r="F67" s="180"/>
      <c r="G67" s="180"/>
      <c r="H67" s="180"/>
      <c r="I67" s="180"/>
      <c r="J67" s="181"/>
      <c r="K67" s="171" t="s">
        <v>58</v>
      </c>
      <c r="L67" s="156">
        <f>IF(INICIO!$I$11=Impreso!B67,INICIO!$K$11,IF(INICIO!$I$12=Impreso!B67,INICIO!$K$12,IF(INICIO!$I$13=Impreso!B67,INICIO!$K$13,IF(INICIO!$I$14=Impreso!B67,INICIO!$K$14,IF(INICIO!$I$15=Impreso!B67,INICIO!$K$15,0)))))</f>
        <v>0</v>
      </c>
      <c r="M67" s="178">
        <f>'A3'!K67</f>
        <v>0</v>
      </c>
      <c r="N67" s="144"/>
      <c r="O67" s="153"/>
      <c r="P67" s="169"/>
      <c r="Q67" s="117"/>
      <c r="R67" s="155"/>
      <c r="S67" s="156"/>
      <c r="T67" s="157"/>
    </row>
    <row r="68" spans="1:21" ht="9" customHeight="1" x14ac:dyDescent="0.2">
      <c r="A68" s="139">
        <v>62</v>
      </c>
      <c r="B68" s="165" t="s">
        <v>414</v>
      </c>
      <c r="C68" s="166" t="s">
        <v>415</v>
      </c>
      <c r="D68" s="167"/>
      <c r="E68" s="167"/>
      <c r="F68" s="167"/>
      <c r="G68" s="167"/>
      <c r="H68" s="167"/>
      <c r="I68" s="167"/>
      <c r="J68" s="168"/>
      <c r="K68" s="171" t="s">
        <v>416</v>
      </c>
      <c r="L68" s="156">
        <f>IF(INICIO!$I$11=Impreso!B68,INICIO!$K$11,IF(INICIO!$I$12=Impreso!B68,INICIO!$K$12,IF(INICIO!$I$13=Impreso!B68,INICIO!$K$13,IF(INICIO!$I$14=Impreso!B68,INICIO!$K$14,IF(INICIO!$I$15=Impreso!B68,INICIO!$K$15,0)))))</f>
        <v>0</v>
      </c>
      <c r="M68" s="178">
        <f>'A3'!K68</f>
        <v>0</v>
      </c>
      <c r="N68" s="144"/>
      <c r="O68" s="153"/>
    </row>
    <row r="69" spans="1:21" ht="9" customHeight="1" x14ac:dyDescent="0.2">
      <c r="A69" s="139">
        <v>63</v>
      </c>
      <c r="B69" s="165" t="s">
        <v>109</v>
      </c>
      <c r="C69" s="469" t="s">
        <v>302</v>
      </c>
      <c r="D69" s="470"/>
      <c r="E69" s="470"/>
      <c r="F69" s="470"/>
      <c r="G69" s="470"/>
      <c r="H69" s="470"/>
      <c r="I69" s="470"/>
      <c r="J69" s="471"/>
      <c r="K69" s="171" t="s">
        <v>52</v>
      </c>
      <c r="L69" s="156">
        <f>IF(INICIO!$I$11=Impreso!B69,INICIO!$K$11,IF(INICIO!$I$12=Impreso!B69,INICIO!$K$12,IF(INICIO!$I$13=Impreso!B69,INICIO!$K$13,IF(INICIO!$I$14=Impreso!B69,INICIO!$K$14,IF(INICIO!$I$15=Impreso!B69,INICIO!$K$15,0)))))</f>
        <v>0</v>
      </c>
      <c r="M69" s="178">
        <f>'A3'!K69</f>
        <v>0</v>
      </c>
      <c r="N69" s="144"/>
      <c r="O69" s="153"/>
      <c r="P69" s="169"/>
      <c r="Q69" s="182"/>
      <c r="R69" s="183"/>
      <c r="S69" s="156"/>
      <c r="T69" s="157"/>
    </row>
    <row r="70" spans="1:21" ht="9" customHeight="1" x14ac:dyDescent="0.2">
      <c r="A70" s="139">
        <v>64</v>
      </c>
      <c r="B70" s="158" t="s">
        <v>111</v>
      </c>
      <c r="C70" s="469" t="s">
        <v>303</v>
      </c>
      <c r="D70" s="470"/>
      <c r="E70" s="470"/>
      <c r="F70" s="470"/>
      <c r="G70" s="470"/>
      <c r="H70" s="470"/>
      <c r="I70" s="470"/>
      <c r="J70" s="471"/>
      <c r="K70" s="171" t="s">
        <v>52</v>
      </c>
      <c r="L70" s="156">
        <f>IF(INICIO!$I$11=Impreso!B70,INICIO!$K$11,IF(INICIO!$I$12=Impreso!B70,INICIO!$K$12,IF(INICIO!$I$13=Impreso!B70,INICIO!$K$13,IF(INICIO!$I$14=Impreso!B70,INICIO!$K$14,IF(INICIO!$I$15=Impreso!B70,INICIO!$K$15,0)))))</f>
        <v>0</v>
      </c>
      <c r="M70" s="178">
        <f>'A3'!K70</f>
        <v>0</v>
      </c>
      <c r="N70" s="144"/>
      <c r="O70" s="153"/>
      <c r="P70" s="183"/>
      <c r="Q70" s="184"/>
      <c r="R70" s="183"/>
      <c r="S70" s="156"/>
      <c r="T70" s="157"/>
    </row>
    <row r="71" spans="1:21" ht="9" customHeight="1" x14ac:dyDescent="0.2">
      <c r="A71" s="139">
        <v>65</v>
      </c>
      <c r="B71" s="165" t="s">
        <v>113</v>
      </c>
      <c r="C71" s="469" t="s">
        <v>304</v>
      </c>
      <c r="D71" s="470"/>
      <c r="E71" s="470"/>
      <c r="F71" s="470"/>
      <c r="G71" s="470"/>
      <c r="H71" s="470"/>
      <c r="I71" s="470"/>
      <c r="J71" s="471"/>
      <c r="K71" s="171" t="s">
        <v>52</v>
      </c>
      <c r="L71" s="156">
        <f>IF(INICIO!$I$11=Impreso!B71,INICIO!$K$11,IF(INICIO!$I$12=Impreso!B71,INICIO!$K$12,IF(INICIO!$I$13=Impreso!B71,INICIO!$K$13,IF(INICIO!$I$14=Impreso!B71,INICIO!$K$14,IF(INICIO!$I$15=Impreso!B71,INICIO!$K$15,0)))))</f>
        <v>0</v>
      </c>
      <c r="M71" s="177">
        <f>'A3'!K73</f>
        <v>0</v>
      </c>
      <c r="N71" s="144"/>
      <c r="O71" s="153"/>
    </row>
    <row r="72" spans="1:21" ht="9" customHeight="1" x14ac:dyDescent="0.2">
      <c r="A72" s="139">
        <v>66</v>
      </c>
      <c r="B72" s="165" t="s">
        <v>115</v>
      </c>
      <c r="C72" s="469" t="s">
        <v>305</v>
      </c>
      <c r="D72" s="470"/>
      <c r="E72" s="470"/>
      <c r="F72" s="470"/>
      <c r="G72" s="470"/>
      <c r="H72" s="470"/>
      <c r="I72" s="470"/>
      <c r="J72" s="471"/>
      <c r="K72" s="171" t="s">
        <v>18</v>
      </c>
      <c r="L72" s="156">
        <f>IF(INICIO!$I$11=Impreso!B72,INICIO!$K$11,IF(INICIO!$I$12=Impreso!B72,INICIO!$K$12,IF(INICIO!$I$13=Impreso!B72,INICIO!$K$13,IF(INICIO!$I$14=Impreso!B72,INICIO!$K$14,IF(INICIO!$I$15=Impreso!B72,INICIO!$K$15,0)))))</f>
        <v>0</v>
      </c>
      <c r="M72" s="177">
        <f>'A3'!K74</f>
        <v>0</v>
      </c>
      <c r="N72" s="144"/>
      <c r="O72" s="153"/>
    </row>
    <row r="73" spans="1:21" ht="9" customHeight="1" x14ac:dyDescent="0.2">
      <c r="A73" s="139">
        <v>67</v>
      </c>
      <c r="B73" s="158" t="s">
        <v>461</v>
      </c>
      <c r="C73" s="472" t="s">
        <v>470</v>
      </c>
      <c r="D73" s="473"/>
      <c r="E73" s="473"/>
      <c r="F73" s="473"/>
      <c r="G73" s="473"/>
      <c r="H73" s="473"/>
      <c r="I73" s="473"/>
      <c r="J73" s="474"/>
      <c r="K73" s="171" t="s">
        <v>472</v>
      </c>
      <c r="L73" s="156">
        <f>IF(INICIO!$I$11=Impreso!B73,INICIO!$K$11,IF(INICIO!$I$12=Impreso!B73,INICIO!$K$12,IF(INICIO!$I$13=Impreso!B73,INICIO!$K$13,IF(INICIO!$I$14=Impreso!B73,INICIO!$K$14,IF(INICIO!$I$15=Impreso!B73,INICIO!$K$15,0)))))</f>
        <v>0</v>
      </c>
      <c r="M73" s="177">
        <f>'A3'!K72</f>
        <v>0</v>
      </c>
      <c r="N73" s="144"/>
      <c r="O73" s="153"/>
    </row>
    <row r="74" spans="1:21" ht="9" customHeight="1" x14ac:dyDescent="0.2">
      <c r="A74" s="139">
        <v>68</v>
      </c>
      <c r="B74" s="158" t="s">
        <v>460</v>
      </c>
      <c r="C74" s="472" t="s">
        <v>471</v>
      </c>
      <c r="D74" s="473"/>
      <c r="E74" s="473"/>
      <c r="F74" s="473"/>
      <c r="G74" s="473"/>
      <c r="H74" s="473"/>
      <c r="I74" s="473"/>
      <c r="J74" s="474"/>
      <c r="K74" s="171" t="s">
        <v>52</v>
      </c>
      <c r="L74" s="156">
        <f>IF(INICIO!$I$11=Impreso!B74,INICIO!$K$11,IF(INICIO!$I$12=Impreso!B74,INICIO!$K$12,IF(INICIO!$I$13=Impreso!B74,INICIO!$K$13,IF(INICIO!$I$14=Impreso!B74,INICIO!$K$14,IF(INICIO!$I$15=Impreso!B74,INICIO!$K$15,0)))))</f>
        <v>0</v>
      </c>
      <c r="M74" s="177">
        <f>'A3'!K71</f>
        <v>0</v>
      </c>
      <c r="N74" s="144"/>
      <c r="O74" s="153"/>
    </row>
    <row r="75" spans="1:21" ht="9" customHeight="1" x14ac:dyDescent="0.2">
      <c r="A75" s="139">
        <v>69</v>
      </c>
      <c r="B75" s="158" t="s">
        <v>251</v>
      </c>
      <c r="C75" s="472" t="s">
        <v>306</v>
      </c>
      <c r="D75" s="473"/>
      <c r="E75" s="473"/>
      <c r="F75" s="473"/>
      <c r="G75" s="473"/>
      <c r="H75" s="473"/>
      <c r="I75" s="473"/>
      <c r="J75" s="474"/>
      <c r="K75" s="159" t="s">
        <v>18</v>
      </c>
      <c r="L75" s="156">
        <f>IF(INICIO!$I$11=Impreso!B75,INICIO!$K$11,IF(INICIO!$I$12=Impreso!B75,INICIO!$K$12,IF(INICIO!$I$13=Impreso!B75,INICIO!$K$13,IF(INICIO!$I$14=Impreso!B75,INICIO!$K$14,IF(INICIO!$I$15=Impreso!B75,INICIO!$K$15,0)))))</f>
        <v>0</v>
      </c>
      <c r="M75" s="177">
        <f>'A3'!K75</f>
        <v>0</v>
      </c>
      <c r="N75" s="144"/>
      <c r="O75" s="153"/>
    </row>
    <row r="76" spans="1:21" ht="9" customHeight="1" x14ac:dyDescent="0.2">
      <c r="A76" s="139">
        <v>70</v>
      </c>
      <c r="B76" s="188" t="s">
        <v>529</v>
      </c>
      <c r="C76" s="472" t="s">
        <v>548</v>
      </c>
      <c r="D76" s="473"/>
      <c r="E76" s="473"/>
      <c r="F76" s="473"/>
      <c r="G76" s="473"/>
      <c r="H76" s="473"/>
      <c r="I76" s="473"/>
      <c r="J76" s="474"/>
      <c r="K76" s="171" t="s">
        <v>52</v>
      </c>
      <c r="L76" s="156">
        <f>IF(INICIO!$I$11=Impreso!B76,INICIO!$K$11,IF(INICIO!$I$12=Impreso!B76,INICIO!$K$12,IF(INICIO!$I$13=Impreso!B76,INICIO!$K$13,IF(INICIO!$I$14=Impreso!B76,INICIO!$K$14,IF(INICIO!$I$15=Impreso!B76,INICIO!$K$15,0)))))</f>
        <v>0</v>
      </c>
      <c r="M76" s="177">
        <f>'A3'!K76</f>
        <v>0</v>
      </c>
      <c r="N76" s="144"/>
      <c r="O76" s="153"/>
    </row>
    <row r="77" spans="1:21" ht="9" customHeight="1" x14ac:dyDescent="0.2">
      <c r="A77" s="139">
        <v>71</v>
      </c>
      <c r="B77" s="158" t="s">
        <v>117</v>
      </c>
      <c r="C77" s="472" t="s">
        <v>307</v>
      </c>
      <c r="D77" s="473"/>
      <c r="E77" s="473"/>
      <c r="F77" s="473"/>
      <c r="G77" s="473"/>
      <c r="H77" s="473"/>
      <c r="I77" s="473"/>
      <c r="J77" s="474"/>
      <c r="K77" s="159" t="s">
        <v>18</v>
      </c>
      <c r="L77" s="156">
        <f>IF(INICIO!$I$11=Impreso!B77,INICIO!$K$11,IF(INICIO!$I$12=Impreso!B77,INICIO!$K$12,IF(INICIO!$I$13=Impreso!B77,INICIO!$K$13,IF(INICIO!$I$14=Impreso!B77,INICIO!$K$14,IF(INICIO!$I$15=Impreso!B77,INICIO!$K$15,0)))))</f>
        <v>0</v>
      </c>
      <c r="M77" s="177">
        <f>'A3'!K77</f>
        <v>0</v>
      </c>
      <c r="N77" s="144"/>
      <c r="O77" s="153"/>
      <c r="P77" s="169"/>
      <c r="Q77" s="117"/>
      <c r="R77" s="155"/>
      <c r="S77" s="156"/>
      <c r="T77" s="157"/>
      <c r="U77" s="189"/>
    </row>
    <row r="78" spans="1:21" ht="9" customHeight="1" x14ac:dyDescent="0.2">
      <c r="A78" s="139">
        <v>72</v>
      </c>
      <c r="B78" s="150" t="s">
        <v>119</v>
      </c>
      <c r="C78" s="481" t="s">
        <v>120</v>
      </c>
      <c r="D78" s="482"/>
      <c r="E78" s="482"/>
      <c r="F78" s="482"/>
      <c r="G78" s="482"/>
      <c r="H78" s="482"/>
      <c r="I78" s="482"/>
      <c r="J78" s="483"/>
      <c r="K78" s="151"/>
      <c r="L78" s="170"/>
      <c r="M78" s="151"/>
      <c r="N78" s="144"/>
      <c r="O78" s="153"/>
    </row>
    <row r="79" spans="1:21" ht="9" customHeight="1" x14ac:dyDescent="0.2">
      <c r="A79" s="139">
        <v>73</v>
      </c>
      <c r="B79" s="158" t="s">
        <v>121</v>
      </c>
      <c r="C79" s="472" t="s">
        <v>308</v>
      </c>
      <c r="D79" s="473"/>
      <c r="E79" s="473"/>
      <c r="F79" s="473"/>
      <c r="G79" s="473"/>
      <c r="H79" s="473"/>
      <c r="I79" s="473"/>
      <c r="J79" s="474"/>
      <c r="K79" s="159" t="s">
        <v>99</v>
      </c>
      <c r="L79" s="156">
        <f>IF(INICIO!$I$11=Impreso!B79,INICIO!$K$11,IF(INICIO!$I$12=Impreso!B79,INICIO!$K$12,IF(INICIO!$I$13=Impreso!B79,INICIO!$K$13,IF(INICIO!$I$14=Impreso!B79,INICIO!$K$14,IF(INICIO!$I$15=Impreso!B79,INICIO!$K$15,0)))))</f>
        <v>0</v>
      </c>
      <c r="M79" s="177">
        <f>'A3'!K79</f>
        <v>0</v>
      </c>
      <c r="N79" s="144"/>
      <c r="O79" s="153"/>
    </row>
    <row r="80" spans="1:21" ht="9" customHeight="1" x14ac:dyDescent="0.2">
      <c r="A80" s="139">
        <v>74</v>
      </c>
      <c r="B80" s="158" t="s">
        <v>123</v>
      </c>
      <c r="C80" s="469" t="s">
        <v>399</v>
      </c>
      <c r="D80" s="470"/>
      <c r="E80" s="470"/>
      <c r="F80" s="470"/>
      <c r="G80" s="470"/>
      <c r="H80" s="470"/>
      <c r="I80" s="470"/>
      <c r="J80" s="471"/>
      <c r="K80" s="159" t="s">
        <v>125</v>
      </c>
      <c r="L80" s="156">
        <f>IF(INICIO!$I$11=Impreso!B80,INICIO!$K$11,IF(INICIO!$I$12=Impreso!B80,INICIO!$K$12,IF(INICIO!$I$13=Impreso!B80,INICIO!$K$13,IF(INICIO!$I$14=Impreso!B80,INICIO!$K$14,IF(INICIO!$I$15=Impreso!B80,INICIO!$K$15,0)))))</f>
        <v>0</v>
      </c>
      <c r="M80" s="177">
        <f>'A3'!K80</f>
        <v>0</v>
      </c>
    </row>
    <row r="81" spans="1:21" ht="9" customHeight="1" x14ac:dyDescent="0.2">
      <c r="A81" s="139">
        <v>75</v>
      </c>
      <c r="B81" s="158" t="s">
        <v>126</v>
      </c>
      <c r="C81" s="472" t="s">
        <v>309</v>
      </c>
      <c r="D81" s="473"/>
      <c r="E81" s="473"/>
      <c r="F81" s="473"/>
      <c r="G81" s="473"/>
      <c r="H81" s="473"/>
      <c r="I81" s="473"/>
      <c r="J81" s="474"/>
      <c r="K81" s="159" t="s">
        <v>125</v>
      </c>
      <c r="L81" s="156">
        <f>IF(INICIO!$I$11=Impreso!B81,INICIO!$K$11,IF(INICIO!$I$12=Impreso!B81,INICIO!$K$12,IF(INICIO!$I$13=Impreso!B81,INICIO!$K$13,IF(INICIO!$I$14=Impreso!B81,INICIO!$K$14,IF(INICIO!$I$15=Impreso!B81,INICIO!$K$15,0)))))</f>
        <v>0</v>
      </c>
      <c r="M81" s="177">
        <f>'A3'!K81</f>
        <v>0</v>
      </c>
      <c r="N81" s="190"/>
      <c r="T81" s="191"/>
    </row>
    <row r="82" spans="1:21" ht="9" customHeight="1" x14ac:dyDescent="0.2">
      <c r="A82" s="139">
        <v>76</v>
      </c>
      <c r="B82" s="158" t="s">
        <v>443</v>
      </c>
      <c r="C82" s="488" t="s">
        <v>455</v>
      </c>
      <c r="D82" s="489"/>
      <c r="E82" s="489"/>
      <c r="F82" s="489"/>
      <c r="G82" s="489"/>
      <c r="H82" s="489"/>
      <c r="I82" s="489"/>
      <c r="J82" s="490"/>
      <c r="K82" s="159" t="s">
        <v>58</v>
      </c>
      <c r="L82" s="156">
        <f>IF(INICIO!$I$11=Impreso!B82,INICIO!$K$11,IF(INICIO!$I$12=Impreso!B82,INICIO!$K$12,IF(INICIO!$I$13=Impreso!B82,INICIO!$K$13,IF(INICIO!$I$14=Impreso!B82,INICIO!$K$14,IF(INICIO!$I$15=Impreso!B82,INICIO!$K$15,0)))))</f>
        <v>0</v>
      </c>
      <c r="M82" s="177">
        <f>'A3'!K82</f>
        <v>0</v>
      </c>
      <c r="N82" s="190"/>
      <c r="O82" s="192"/>
      <c r="Q82" s="193"/>
      <c r="R82" s="194"/>
      <c r="S82" s="195"/>
      <c r="T82" s="196"/>
    </row>
    <row r="83" spans="1:21" ht="9" customHeight="1" x14ac:dyDescent="0.2">
      <c r="A83" s="139">
        <v>77</v>
      </c>
      <c r="B83" s="158" t="s">
        <v>442</v>
      </c>
      <c r="C83" s="472" t="s">
        <v>452</v>
      </c>
      <c r="D83" s="473"/>
      <c r="E83" s="473"/>
      <c r="F83" s="473"/>
      <c r="G83" s="473"/>
      <c r="H83" s="473"/>
      <c r="I83" s="473"/>
      <c r="J83" s="474"/>
      <c r="K83" s="159" t="s">
        <v>130</v>
      </c>
      <c r="L83" s="156">
        <f>IF(INICIO!$I$11=Impreso!B83,INICIO!$K$11,IF(INICIO!$I$12=Impreso!B83,INICIO!$K$12,IF(INICIO!$I$13=Impreso!B83,INICIO!$K$13,IF(INICIO!$I$14=Impreso!B83,INICIO!$K$14,IF(INICIO!$I$15=Impreso!B83,INICIO!$K$15,0)))))</f>
        <v>0</v>
      </c>
      <c r="M83" s="177">
        <f>'A3'!K83</f>
        <v>0</v>
      </c>
      <c r="N83" s="190"/>
      <c r="O83" s="197"/>
      <c r="P83" s="198"/>
      <c r="R83" s="199"/>
      <c r="S83" s="200"/>
      <c r="T83" s="201">
        <f>SUM(T8:T78)</f>
        <v>0</v>
      </c>
    </row>
    <row r="84" spans="1:21" ht="9" customHeight="1" x14ac:dyDescent="0.2">
      <c r="A84" s="139">
        <v>78</v>
      </c>
      <c r="B84" s="158" t="s">
        <v>131</v>
      </c>
      <c r="C84" s="472" t="s">
        <v>310</v>
      </c>
      <c r="D84" s="473"/>
      <c r="E84" s="473"/>
      <c r="F84" s="473"/>
      <c r="G84" s="473"/>
      <c r="H84" s="473"/>
      <c r="I84" s="473"/>
      <c r="J84" s="474"/>
      <c r="K84" s="159" t="s">
        <v>18</v>
      </c>
      <c r="L84" s="156">
        <f>IF(INICIO!$I$11=Impreso!B84,INICIO!$K$11,IF(INICIO!$I$12=Impreso!B84,INICIO!$K$12,IF(INICIO!$I$13=Impreso!B84,INICIO!$K$13,IF(INICIO!$I$14=Impreso!B84,INICIO!$K$14,IF(INICIO!$I$15=Impreso!B84,INICIO!$K$15,0)))))</f>
        <v>0</v>
      </c>
      <c r="M84" s="177">
        <f>'A3'!K84</f>
        <v>0</v>
      </c>
      <c r="N84" s="190"/>
      <c r="O84" s="149"/>
      <c r="P84" s="202"/>
      <c r="Q84" s="203"/>
      <c r="R84" s="204"/>
      <c r="S84" s="205"/>
      <c r="T84" s="196"/>
    </row>
    <row r="85" spans="1:21" ht="9" customHeight="1" x14ac:dyDescent="0.2">
      <c r="A85" s="139">
        <v>79</v>
      </c>
      <c r="B85" s="158" t="s">
        <v>133</v>
      </c>
      <c r="C85" s="472" t="s">
        <v>311</v>
      </c>
      <c r="D85" s="473"/>
      <c r="E85" s="473"/>
      <c r="F85" s="473"/>
      <c r="G85" s="473"/>
      <c r="H85" s="473"/>
      <c r="I85" s="473"/>
      <c r="J85" s="474"/>
      <c r="K85" s="159" t="s">
        <v>18</v>
      </c>
      <c r="L85" s="156">
        <f>IF(INICIO!$I$11=Impreso!B85,INICIO!$K$11,IF(INICIO!$I$12=Impreso!B85,INICIO!$K$12,IF(INICIO!$I$13=Impreso!B85,INICIO!$K$13,IF(INICIO!$I$14=Impreso!B85,INICIO!$K$14,IF(INICIO!$I$15=Impreso!B85,INICIO!$K$15,0)))))</f>
        <v>0</v>
      </c>
      <c r="M85" s="177">
        <f>'A3'!K85</f>
        <v>0</v>
      </c>
      <c r="N85" s="190"/>
      <c r="O85" s="464"/>
      <c r="P85" s="464"/>
      <c r="R85" s="206" t="s">
        <v>268</v>
      </c>
      <c r="S85" s="207">
        <v>0.8</v>
      </c>
      <c r="T85" s="208">
        <f>S85*T83</f>
        <v>0</v>
      </c>
    </row>
    <row r="86" spans="1:21" ht="9" customHeight="1" x14ac:dyDescent="0.2">
      <c r="A86" s="139">
        <v>80</v>
      </c>
      <c r="B86" s="150" t="s">
        <v>135</v>
      </c>
      <c r="C86" s="481" t="s">
        <v>136</v>
      </c>
      <c r="D86" s="482"/>
      <c r="E86" s="482"/>
      <c r="F86" s="482"/>
      <c r="G86" s="482"/>
      <c r="H86" s="482"/>
      <c r="I86" s="482"/>
      <c r="J86" s="483"/>
      <c r="K86" s="151"/>
      <c r="L86" s="170"/>
      <c r="M86" s="151"/>
      <c r="N86" s="190"/>
      <c r="O86" s="209"/>
      <c r="P86" s="210"/>
      <c r="Q86" s="211"/>
      <c r="R86" s="212"/>
      <c r="S86" s="213"/>
      <c r="T86" s="214"/>
    </row>
    <row r="87" spans="1:21" ht="10.5" customHeight="1" x14ac:dyDescent="0.2">
      <c r="A87" s="139">
        <v>81</v>
      </c>
      <c r="B87" s="158" t="s">
        <v>137</v>
      </c>
      <c r="C87" s="472" t="s">
        <v>312</v>
      </c>
      <c r="D87" s="473"/>
      <c r="E87" s="473"/>
      <c r="F87" s="473"/>
      <c r="G87" s="473"/>
      <c r="H87" s="473"/>
      <c r="I87" s="473"/>
      <c r="J87" s="474"/>
      <c r="K87" s="159" t="s">
        <v>535</v>
      </c>
      <c r="L87" s="156">
        <f>IF(INICIO!$I$11=Impreso!B87,INICIO!$K$11,IF(INICIO!$I$12=Impreso!B87,INICIO!$K$12,IF(INICIO!$I$13=Impreso!B87,INICIO!$K$13,IF(INICIO!$I$14=Impreso!B87,INICIO!$K$14,IF(INICIO!$I$15=Impreso!B87,INICIO!$K$15,0)))))</f>
        <v>0</v>
      </c>
      <c r="M87" s="177">
        <f>'A3'!K87</f>
        <v>0</v>
      </c>
      <c r="N87" s="190"/>
      <c r="P87" s="210"/>
      <c r="Q87" s="211"/>
      <c r="R87" s="212" t="s">
        <v>347</v>
      </c>
      <c r="S87" s="213">
        <f>IF(P94=1,R97,IF(P94=2,R98,R99))</f>
        <v>1</v>
      </c>
      <c r="T87" s="215">
        <f>T83*S87</f>
        <v>0</v>
      </c>
    </row>
    <row r="88" spans="1:21" ht="9" customHeight="1" x14ac:dyDescent="0.2">
      <c r="A88" s="139">
        <v>82</v>
      </c>
      <c r="B88" s="158" t="s">
        <v>139</v>
      </c>
      <c r="C88" s="472" t="s">
        <v>313</v>
      </c>
      <c r="D88" s="473"/>
      <c r="E88" s="473"/>
      <c r="F88" s="473"/>
      <c r="G88" s="473"/>
      <c r="H88" s="473"/>
      <c r="I88" s="473"/>
      <c r="J88" s="474"/>
      <c r="K88" s="159" t="s">
        <v>535</v>
      </c>
      <c r="L88" s="156">
        <f>IF(INICIO!$I$11=Impreso!B88,INICIO!$K$11,IF(INICIO!$I$12=Impreso!B88,INICIO!$K$12,IF(INICIO!$I$13=Impreso!B88,INICIO!$K$13,IF(INICIO!$I$14=Impreso!B88,INICIO!$K$14,IF(INICIO!$I$15=Impreso!B88,INICIO!$K$15,0)))))</f>
        <v>0</v>
      </c>
      <c r="M88" s="177">
        <f>'A3'!K88</f>
        <v>0</v>
      </c>
      <c r="N88" s="190"/>
      <c r="P88" s="210"/>
      <c r="Q88" s="216"/>
      <c r="R88" s="217"/>
      <c r="S88" s="218"/>
      <c r="T88" s="196"/>
    </row>
    <row r="89" spans="1:21" ht="9" customHeight="1" x14ac:dyDescent="0.2">
      <c r="A89" s="139">
        <v>83</v>
      </c>
      <c r="B89" s="158" t="s">
        <v>141</v>
      </c>
      <c r="C89" s="472" t="s">
        <v>314</v>
      </c>
      <c r="D89" s="473"/>
      <c r="E89" s="473"/>
      <c r="F89" s="473"/>
      <c r="G89" s="473"/>
      <c r="H89" s="473"/>
      <c r="I89" s="473"/>
      <c r="J89" s="474"/>
      <c r="K89" s="159" t="s">
        <v>18</v>
      </c>
      <c r="L89" s="156">
        <f>IF(INICIO!$I$11=Impreso!B89,INICIO!$K$11,IF(INICIO!$I$12=Impreso!B89,INICIO!$K$12,IF(INICIO!$I$13=Impreso!B89,INICIO!$K$13,IF(INICIO!$I$14=Impreso!B89,INICIO!$K$14,IF(INICIO!$I$15=Impreso!B89,INICIO!$K$15,0)))))</f>
        <v>0</v>
      </c>
      <c r="M89" s="177">
        <f>'A3'!K89</f>
        <v>0</v>
      </c>
      <c r="N89" s="190"/>
      <c r="O89" s="209"/>
      <c r="P89" s="176"/>
      <c r="Q89" s="219"/>
      <c r="R89" s="217" t="s">
        <v>235</v>
      </c>
      <c r="S89" s="218"/>
      <c r="T89" s="220">
        <f>T83*S85*S87</f>
        <v>0</v>
      </c>
    </row>
    <row r="90" spans="1:21" ht="9" customHeight="1" x14ac:dyDescent="0.2">
      <c r="A90" s="139">
        <v>84</v>
      </c>
      <c r="B90" s="158" t="s">
        <v>594</v>
      </c>
      <c r="C90" s="472" t="s">
        <v>602</v>
      </c>
      <c r="D90" s="473"/>
      <c r="E90" s="473"/>
      <c r="F90" s="473"/>
      <c r="G90" s="473"/>
      <c r="H90" s="473"/>
      <c r="I90" s="473"/>
      <c r="J90" s="474"/>
      <c r="K90" s="159" t="s">
        <v>535</v>
      </c>
      <c r="L90" s="156">
        <f>IF(INICIO!$I$11=Impreso!B90,INICIO!$K$11,IF(INICIO!$I$12=Impreso!B90,INICIO!$K$12,IF(INICIO!$I$13=Impreso!B90,INICIO!$K$13,IF(INICIO!$I$14=Impreso!B90,INICIO!$K$14,IF(INICIO!$I$15=Impreso!B90,INICIO!$K$15,0)))))</f>
        <v>0</v>
      </c>
      <c r="M90" s="177">
        <f>'A3'!K90</f>
        <v>0</v>
      </c>
      <c r="N90" s="190"/>
      <c r="O90" s="209"/>
      <c r="R90" s="217" t="s">
        <v>380</v>
      </c>
      <c r="S90" s="221">
        <v>1.0760000000000001</v>
      </c>
      <c r="T90" s="222"/>
    </row>
    <row r="91" spans="1:21" ht="12.75" customHeight="1" x14ac:dyDescent="0.2">
      <c r="A91" s="139">
        <v>85</v>
      </c>
      <c r="B91" s="150" t="s">
        <v>143</v>
      </c>
      <c r="C91" s="481" t="s">
        <v>144</v>
      </c>
      <c r="D91" s="482"/>
      <c r="E91" s="482"/>
      <c r="F91" s="482"/>
      <c r="G91" s="482"/>
      <c r="H91" s="482"/>
      <c r="I91" s="482"/>
      <c r="J91" s="483"/>
      <c r="K91" s="151"/>
      <c r="L91" s="170"/>
      <c r="M91" s="151"/>
      <c r="N91" s="190"/>
      <c r="O91" s="209"/>
      <c r="R91" s="224"/>
      <c r="S91" s="225" t="s">
        <v>243</v>
      </c>
      <c r="T91" s="220">
        <f>T89*S90</f>
        <v>0</v>
      </c>
      <c r="U91" s="223"/>
    </row>
    <row r="92" spans="1:21" ht="9" customHeight="1" x14ac:dyDescent="0.2">
      <c r="A92" s="139">
        <v>86</v>
      </c>
      <c r="B92" s="158" t="s">
        <v>145</v>
      </c>
      <c r="C92" s="472" t="s">
        <v>315</v>
      </c>
      <c r="D92" s="473"/>
      <c r="E92" s="473"/>
      <c r="F92" s="473"/>
      <c r="G92" s="473"/>
      <c r="H92" s="473"/>
      <c r="I92" s="473"/>
      <c r="J92" s="474"/>
      <c r="K92" s="159" t="s">
        <v>267</v>
      </c>
      <c r="L92" s="156">
        <f>IF(INICIO!$I$11=Impreso!B92,1,IF(INICIO!$I$12=Impreso!B92,1,IF(INICIO!$I$13=Impreso!B92,1,IF(INICIO!$I$14=Impreso!B92,1,IF(INICIO!$I$15=Impreso!B92,1,0)))))</f>
        <v>0</v>
      </c>
      <c r="M92" s="177">
        <f>'A3'!K92</f>
        <v>0</v>
      </c>
      <c r="N92" s="190"/>
      <c r="S92" s="226" t="s">
        <v>583</v>
      </c>
      <c r="T92" s="227">
        <f>T91*0.21</f>
        <v>0</v>
      </c>
    </row>
    <row r="93" spans="1:21" ht="17.25" customHeight="1" x14ac:dyDescent="0.2">
      <c r="A93" s="139">
        <v>87</v>
      </c>
      <c r="B93" s="158" t="s">
        <v>147</v>
      </c>
      <c r="C93" s="488" t="s">
        <v>316</v>
      </c>
      <c r="D93" s="489"/>
      <c r="E93" s="489"/>
      <c r="F93" s="489"/>
      <c r="G93" s="489"/>
      <c r="H93" s="489"/>
      <c r="I93" s="489"/>
      <c r="J93" s="490"/>
      <c r="K93" s="159" t="s">
        <v>267</v>
      </c>
      <c r="L93" s="156">
        <f>IF(INICIO!$I$11=Impreso!B93,1,IF(INICIO!$I$12=Impreso!B93,1,IF(INICIO!$I$13=Impreso!B93,1,IF(INICIO!$I$14=Impreso!B93,1,IF(INICIO!$I$15=Impreso!B93,1,0)))))</f>
        <v>0</v>
      </c>
      <c r="M93" s="177">
        <f>'A3'!K93</f>
        <v>0</v>
      </c>
      <c r="N93" s="190"/>
      <c r="O93" s="192"/>
      <c r="P93" s="228" t="s">
        <v>349</v>
      </c>
      <c r="S93" s="226" t="s">
        <v>456</v>
      </c>
      <c r="T93" s="227">
        <f>T91+T92</f>
        <v>0</v>
      </c>
    </row>
    <row r="94" spans="1:21" ht="13.5" customHeight="1" x14ac:dyDescent="0.2">
      <c r="A94" s="139">
        <v>88</v>
      </c>
      <c r="B94" s="158" t="s">
        <v>149</v>
      </c>
      <c r="C94" s="472" t="s">
        <v>317</v>
      </c>
      <c r="D94" s="473"/>
      <c r="E94" s="473"/>
      <c r="F94" s="473"/>
      <c r="G94" s="473"/>
      <c r="H94" s="473"/>
      <c r="I94" s="473"/>
      <c r="J94" s="474"/>
      <c r="K94" s="159" t="s">
        <v>18</v>
      </c>
      <c r="L94" s="156">
        <f>IF(INICIO!$I$11=Impreso!B94,INICIO!$K$11,IF(INICIO!$I$12=Impreso!B94,INICIO!$K$12,IF(INICIO!$I$13=Impreso!B94,INICIO!$K$13,IF(INICIO!$I$14=Impreso!B94,INICIO!$K$14,IF(INICIO!$I$15=Impreso!B94,INICIO!$K$15,0)))))</f>
        <v>0</v>
      </c>
      <c r="M94" s="177">
        <f>'A3'!K94</f>
        <v>0</v>
      </c>
      <c r="N94" s="190"/>
      <c r="O94" s="209"/>
      <c r="P94" s="230">
        <v>1</v>
      </c>
      <c r="Q94" s="231"/>
      <c r="T94" s="191"/>
    </row>
    <row r="95" spans="1:21" ht="13.5" customHeight="1" x14ac:dyDescent="0.2">
      <c r="A95" s="139">
        <v>89</v>
      </c>
      <c r="B95" s="150" t="s">
        <v>402</v>
      </c>
      <c r="C95" s="484" t="s">
        <v>403</v>
      </c>
      <c r="D95" s="485"/>
      <c r="E95" s="485"/>
      <c r="F95" s="485"/>
      <c r="G95" s="485"/>
      <c r="H95" s="485"/>
      <c r="I95" s="485"/>
      <c r="J95" s="486"/>
      <c r="K95" s="151"/>
      <c r="L95" s="152"/>
      <c r="M95" s="151"/>
      <c r="N95" s="229"/>
      <c r="O95" s="192"/>
      <c r="P95" s="210">
        <v>1</v>
      </c>
      <c r="Q95" s="216" t="s">
        <v>353</v>
      </c>
      <c r="T95" s="191"/>
    </row>
    <row r="96" spans="1:21" ht="9" customHeight="1" x14ac:dyDescent="0.2">
      <c r="A96" s="139">
        <v>90</v>
      </c>
      <c r="B96" s="165" t="s">
        <v>404</v>
      </c>
      <c r="C96" s="469" t="s">
        <v>405</v>
      </c>
      <c r="D96" s="470"/>
      <c r="E96" s="470"/>
      <c r="F96" s="470"/>
      <c r="G96" s="470"/>
      <c r="H96" s="470"/>
      <c r="I96" s="470"/>
      <c r="J96" s="471"/>
      <c r="K96" s="171" t="s">
        <v>55</v>
      </c>
      <c r="L96" s="156">
        <f>IF(INICIO!$I$11=Impreso!B96,INICIO!$K$11,IF(INICIO!$I$12=Impreso!B96,INICIO!$K$12,IF(INICIO!$I$13=Impreso!B96,INICIO!$K$13,IF(INICIO!$I$14=Impreso!B96,INICIO!$K$14,IF(INICIO!$I$15=Impreso!B96,INICIO!$K$15,0)))))</f>
        <v>0</v>
      </c>
      <c r="M96" s="178">
        <f>'A3'!K96</f>
        <v>0</v>
      </c>
      <c r="N96" s="190"/>
      <c r="O96" s="192"/>
      <c r="P96" s="210">
        <v>2</v>
      </c>
      <c r="Q96" s="216" t="s">
        <v>354</v>
      </c>
      <c r="R96" s="232"/>
      <c r="S96" s="233"/>
      <c r="T96" s="191"/>
    </row>
    <row r="97" spans="1:20" ht="9" customHeight="1" x14ac:dyDescent="0.2">
      <c r="A97" s="139">
        <v>91</v>
      </c>
      <c r="B97" s="165" t="s">
        <v>407</v>
      </c>
      <c r="C97" s="469" t="s">
        <v>406</v>
      </c>
      <c r="D97" s="470"/>
      <c r="E97" s="470"/>
      <c r="F97" s="470"/>
      <c r="G97" s="470"/>
      <c r="H97" s="470"/>
      <c r="I97" s="470"/>
      <c r="J97" s="471"/>
      <c r="K97" s="171" t="s">
        <v>55</v>
      </c>
      <c r="L97" s="156">
        <f>IF(INICIO!$I$11=Impreso!B97,INICIO!$K$11,IF(INICIO!$I$12=Impreso!B97,INICIO!$K$12,IF(INICIO!$I$13=Impreso!B97,INICIO!$K$13,IF(INICIO!$I$14=Impreso!B97,INICIO!$K$14,IF(INICIO!$I$15=Impreso!B97,INICIO!$K$15,0)))))</f>
        <v>0</v>
      </c>
      <c r="M97" s="178">
        <f>'A3'!K97</f>
        <v>0</v>
      </c>
      <c r="N97" s="190"/>
      <c r="O97" s="234"/>
      <c r="P97" s="210">
        <v>3</v>
      </c>
      <c r="Q97" s="216" t="s">
        <v>352</v>
      </c>
      <c r="R97" s="210">
        <v>1</v>
      </c>
      <c r="S97" s="235">
        <v>0.7</v>
      </c>
      <c r="T97" s="191"/>
    </row>
    <row r="98" spans="1:20" ht="9" customHeight="1" x14ac:dyDescent="0.2">
      <c r="A98" s="139">
        <v>92</v>
      </c>
      <c r="B98" s="165" t="s">
        <v>408</v>
      </c>
      <c r="C98" s="469" t="s">
        <v>409</v>
      </c>
      <c r="D98" s="470"/>
      <c r="E98" s="470"/>
      <c r="F98" s="470"/>
      <c r="G98" s="470"/>
      <c r="H98" s="470"/>
      <c r="I98" s="470"/>
      <c r="J98" s="471"/>
      <c r="K98" s="171" t="s">
        <v>55</v>
      </c>
      <c r="L98" s="156">
        <f>IF(INICIO!$I$11=Impreso!B98,INICIO!$K$11,IF(INICIO!$I$12=Impreso!B98,INICIO!$K$12,IF(INICIO!$I$13=Impreso!B98,INICIO!$K$13,IF(INICIO!$I$14=Impreso!B98,INICIO!$K$14,IF(INICIO!$I$15=Impreso!B98,INICIO!$K$15,0)))))</f>
        <v>0</v>
      </c>
      <c r="M98" s="178">
        <f>'A3'!K98</f>
        <v>0</v>
      </c>
      <c r="N98" s="190"/>
      <c r="O98" s="234"/>
      <c r="P98" s="234"/>
      <c r="Q98" s="236"/>
      <c r="R98" s="210">
        <v>0.3</v>
      </c>
      <c r="S98" s="235">
        <v>1</v>
      </c>
      <c r="T98" s="191"/>
    </row>
    <row r="99" spans="1:20" ht="12" customHeight="1" x14ac:dyDescent="0.2">
      <c r="A99" s="139">
        <v>93</v>
      </c>
      <c r="B99" s="165" t="s">
        <v>410</v>
      </c>
      <c r="C99" s="469" t="s">
        <v>411</v>
      </c>
      <c r="D99" s="470"/>
      <c r="E99" s="470"/>
      <c r="F99" s="470"/>
      <c r="G99" s="470"/>
      <c r="H99" s="470"/>
      <c r="I99" s="470"/>
      <c r="J99" s="471"/>
      <c r="K99" s="171" t="s">
        <v>55</v>
      </c>
      <c r="L99" s="156">
        <f>IF(INICIO!$I$11=Impreso!B99,INICIO!$K$11,IF(INICIO!$I$12=Impreso!B99,INICIO!$K$12,IF(INICIO!$I$13=Impreso!B99,INICIO!$K$13,IF(INICIO!$I$14=Impreso!B99,INICIO!$K$14,IF(INICIO!$I$15=Impreso!B99,INICIO!$K$15,0)))))</f>
        <v>0</v>
      </c>
      <c r="M99" s="178">
        <f>'A3'!K99</f>
        <v>0</v>
      </c>
      <c r="N99" s="190"/>
      <c r="O99" s="237"/>
      <c r="P99" s="238" t="s">
        <v>350</v>
      </c>
      <c r="Q99" s="239"/>
      <c r="R99" s="210">
        <v>0.7</v>
      </c>
      <c r="S99" s="235">
        <v>1</v>
      </c>
      <c r="T99" s="191"/>
    </row>
    <row r="100" spans="1:20" ht="14.25" customHeight="1" x14ac:dyDescent="0.2">
      <c r="A100" s="139">
        <v>94</v>
      </c>
      <c r="B100" s="158" t="s">
        <v>412</v>
      </c>
      <c r="C100" s="469" t="s">
        <v>413</v>
      </c>
      <c r="D100" s="470"/>
      <c r="E100" s="470"/>
      <c r="F100" s="470"/>
      <c r="G100" s="470"/>
      <c r="H100" s="470"/>
      <c r="I100" s="470"/>
      <c r="J100" s="471"/>
      <c r="K100" s="171" t="s">
        <v>18</v>
      </c>
      <c r="L100" s="156">
        <f>IF(INICIO!$I$11=Impreso!B100,INICIO!$K$11,IF(INICIO!$I$12=Impreso!B100,INICIO!$K$12,IF(INICIO!$I$13=Impreso!B100,INICIO!$K$13,IF(INICIO!$I$14=Impreso!B100,INICIO!$K$14,IF(INICIO!$I$15=Impreso!B100,INICIO!$K$15,0)))))</f>
        <v>0</v>
      </c>
      <c r="M100" s="178">
        <f>'A3'!K100</f>
        <v>0</v>
      </c>
      <c r="N100" s="190"/>
      <c r="O100" s="240">
        <v>1</v>
      </c>
      <c r="P100" s="241">
        <v>1</v>
      </c>
      <c r="Q100" s="239"/>
      <c r="R100" s="236"/>
      <c r="S100" s="242"/>
      <c r="T100" s="191"/>
    </row>
    <row r="101" spans="1:20" ht="9.9499999999999993" customHeight="1" x14ac:dyDescent="0.2">
      <c r="A101" s="139">
        <v>95</v>
      </c>
      <c r="B101" s="150" t="s">
        <v>151</v>
      </c>
      <c r="C101" s="481" t="s">
        <v>152</v>
      </c>
      <c r="D101" s="482"/>
      <c r="E101" s="482"/>
      <c r="F101" s="482"/>
      <c r="G101" s="482"/>
      <c r="H101" s="482"/>
      <c r="I101" s="482"/>
      <c r="J101" s="483"/>
      <c r="K101" s="151"/>
      <c r="L101" s="170"/>
      <c r="M101" s="151"/>
      <c r="N101" s="190"/>
      <c r="O101" s="240">
        <v>2</v>
      </c>
      <c r="P101" s="241">
        <v>1</v>
      </c>
      <c r="Q101" s="243"/>
      <c r="R101" s="239"/>
      <c r="S101" s="244"/>
      <c r="T101" s="191"/>
    </row>
    <row r="102" spans="1:20" ht="9.9499999999999993" customHeight="1" x14ac:dyDescent="0.2">
      <c r="A102" s="139">
        <v>96</v>
      </c>
      <c r="B102" s="165" t="s">
        <v>153</v>
      </c>
      <c r="C102" s="469" t="s">
        <v>318</v>
      </c>
      <c r="D102" s="470"/>
      <c r="E102" s="470"/>
      <c r="F102" s="470"/>
      <c r="G102" s="470"/>
      <c r="H102" s="470"/>
      <c r="I102" s="470"/>
      <c r="J102" s="471"/>
      <c r="K102" s="171" t="s">
        <v>267</v>
      </c>
      <c r="L102" s="156">
        <f>IF(INICIO!$I$11=Impreso!B102,1,IF(INICIO!$I$12=Impreso!B102,1,IF(INICIO!$I$13=Impreso!B102,1,IF(INICIO!$I$14=Impreso!B102,1,IF(INICIO!$I$15=Impreso!B102,1,0)))))</f>
        <v>0</v>
      </c>
      <c r="M102" s="178">
        <f>'A3'!K102</f>
        <v>0</v>
      </c>
      <c r="N102" s="190"/>
      <c r="O102" s="240">
        <v>3</v>
      </c>
      <c r="P102" s="241">
        <v>1</v>
      </c>
      <c r="Q102" s="137"/>
      <c r="R102" s="239"/>
      <c r="S102" s="244"/>
      <c r="T102" s="191"/>
    </row>
    <row r="103" spans="1:20" ht="9.9499999999999993" customHeight="1" x14ac:dyDescent="0.2">
      <c r="A103" s="139">
        <v>97</v>
      </c>
      <c r="B103" s="158" t="s">
        <v>155</v>
      </c>
      <c r="C103" s="472" t="s">
        <v>319</v>
      </c>
      <c r="D103" s="473"/>
      <c r="E103" s="473"/>
      <c r="F103" s="473"/>
      <c r="G103" s="473"/>
      <c r="H103" s="473"/>
      <c r="I103" s="473"/>
      <c r="J103" s="474"/>
      <c r="K103" s="159" t="s">
        <v>18</v>
      </c>
      <c r="L103" s="156">
        <f>IF(INICIO!$I$11=Impreso!B103,INICIO!$K$11,IF(INICIO!$I$12=Impreso!B103,INICIO!$K$12,IF(INICIO!$I$13=Impreso!B103,INICIO!$K$13,IF(INICIO!$I$14=Impreso!B103,INICIO!$K$14,IF(INICIO!$I$15=Impreso!B103,INICIO!$K$15,0)))))</f>
        <v>0</v>
      </c>
      <c r="M103" s="177">
        <f>'A3'!K103</f>
        <v>0</v>
      </c>
      <c r="N103" s="190"/>
      <c r="O103" s="240">
        <v>4</v>
      </c>
      <c r="P103" s="241">
        <v>1</v>
      </c>
      <c r="Q103" s="137"/>
      <c r="R103" s="243"/>
      <c r="S103" s="245"/>
      <c r="T103" s="191"/>
    </row>
    <row r="104" spans="1:20" ht="9.9499999999999993" customHeight="1" x14ac:dyDescent="0.2">
      <c r="A104" s="139">
        <v>98</v>
      </c>
      <c r="B104" s="150" t="s">
        <v>157</v>
      </c>
      <c r="C104" s="481" t="s">
        <v>158</v>
      </c>
      <c r="D104" s="482"/>
      <c r="E104" s="482"/>
      <c r="F104" s="482"/>
      <c r="G104" s="482"/>
      <c r="H104" s="482"/>
      <c r="I104" s="482"/>
      <c r="J104" s="483"/>
      <c r="K104" s="151"/>
      <c r="L104" s="170"/>
      <c r="M104" s="151"/>
      <c r="N104" s="190"/>
      <c r="O104" s="240">
        <v>5</v>
      </c>
      <c r="P104" s="241">
        <v>1</v>
      </c>
      <c r="Q104" s="137"/>
      <c r="R104" s="120"/>
      <c r="S104" s="138"/>
      <c r="T104" s="191"/>
    </row>
    <row r="105" spans="1:20" ht="15" customHeight="1" x14ac:dyDescent="0.2">
      <c r="A105" s="139">
        <v>99</v>
      </c>
      <c r="B105" s="158" t="s">
        <v>159</v>
      </c>
      <c r="C105" s="469" t="s">
        <v>435</v>
      </c>
      <c r="D105" s="470"/>
      <c r="E105" s="470"/>
      <c r="F105" s="470"/>
      <c r="G105" s="470"/>
      <c r="H105" s="470"/>
      <c r="I105" s="470"/>
      <c r="J105" s="471"/>
      <c r="K105" s="159" t="s">
        <v>267</v>
      </c>
      <c r="L105" s="156">
        <f>IF(INICIO!$I$11=Impreso!B105,1,IF(INICIO!$I$12=Impreso!B105,1,IF(INICIO!$I$13=Impreso!B105,1,IF(INICIO!$I$14=Impreso!B105,1,IF(INICIO!$I$15=Impreso!B105,1,0)))))</f>
        <v>0</v>
      </c>
      <c r="M105" s="177">
        <f>'A3'!K105</f>
        <v>0</v>
      </c>
      <c r="N105" s="190"/>
      <c r="O105" s="237"/>
      <c r="P105" s="238" t="s">
        <v>351</v>
      </c>
      <c r="Q105" s="137"/>
      <c r="R105" s="120"/>
      <c r="S105" s="138"/>
      <c r="T105" s="191"/>
    </row>
    <row r="106" spans="1:20" ht="9.9499999999999993" customHeight="1" x14ac:dyDescent="0.2">
      <c r="A106" s="139">
        <v>100</v>
      </c>
      <c r="B106" s="158" t="s">
        <v>160</v>
      </c>
      <c r="C106" s="472" t="s">
        <v>320</v>
      </c>
      <c r="D106" s="473"/>
      <c r="E106" s="473"/>
      <c r="F106" s="473"/>
      <c r="G106" s="473"/>
      <c r="H106" s="473"/>
      <c r="I106" s="473"/>
      <c r="J106" s="474"/>
      <c r="K106" s="159" t="s">
        <v>18</v>
      </c>
      <c r="L106" s="156">
        <f>IF(INICIO!$I$11=Impreso!B106,INICIO!$K$11,IF(INICIO!$I$12=Impreso!B106,INICIO!$K$12,IF(INICIO!$I$13=Impreso!B106,INICIO!$K$13,IF(INICIO!$I$14=Impreso!B106,INICIO!$K$14,IF(INICIO!$I$15=Impreso!B106,INICIO!$K$15,0)))))</f>
        <v>0</v>
      </c>
      <c r="M106" s="177">
        <f>'A3'!K106</f>
        <v>0</v>
      </c>
      <c r="N106" s="190"/>
      <c r="O106" s="246">
        <v>1</v>
      </c>
      <c r="P106" s="247">
        <v>39</v>
      </c>
      <c r="Q106" s="248"/>
      <c r="R106" s="120"/>
      <c r="S106" s="138"/>
      <c r="T106" s="191"/>
    </row>
    <row r="107" spans="1:20" ht="9.9499999999999993" customHeight="1" x14ac:dyDescent="0.2">
      <c r="A107" s="139">
        <v>101</v>
      </c>
      <c r="B107" s="158" t="s">
        <v>162</v>
      </c>
      <c r="C107" s="472" t="s">
        <v>321</v>
      </c>
      <c r="D107" s="473"/>
      <c r="E107" s="473"/>
      <c r="F107" s="473"/>
      <c r="G107" s="473"/>
      <c r="H107" s="473"/>
      <c r="I107" s="473"/>
      <c r="J107" s="474"/>
      <c r="K107" s="159" t="s">
        <v>262</v>
      </c>
      <c r="L107" s="156">
        <f>IF(INICIO!$I$11=Impreso!B107,INICIO!$K$11,IF(INICIO!$I$12=Impreso!B107,INICIO!$K$12,IF(INICIO!$I$13=Impreso!B107,INICIO!$K$13,IF(INICIO!$I$14=Impreso!B107,INICIO!$K$14,IF(INICIO!$I$15=Impreso!B107,INICIO!$K$15,0)))))</f>
        <v>0</v>
      </c>
      <c r="M107" s="177">
        <f>'A3'!K107</f>
        <v>0</v>
      </c>
      <c r="N107" s="190"/>
      <c r="O107" s="249">
        <v>2</v>
      </c>
      <c r="P107" s="230">
        <v>1</v>
      </c>
      <c r="Q107" s="193"/>
      <c r="R107" s="120"/>
      <c r="S107" s="138"/>
      <c r="T107" s="191"/>
    </row>
    <row r="108" spans="1:20" ht="9.9499999999999993" customHeight="1" x14ac:dyDescent="0.2">
      <c r="A108" s="139">
        <v>102</v>
      </c>
      <c r="B108" s="158" t="s">
        <v>253</v>
      </c>
      <c r="C108" s="472" t="s">
        <v>355</v>
      </c>
      <c r="D108" s="473"/>
      <c r="E108" s="473"/>
      <c r="F108" s="473"/>
      <c r="G108" s="473"/>
      <c r="H108" s="473"/>
      <c r="I108" s="473"/>
      <c r="J108" s="474"/>
      <c r="K108" s="159" t="s">
        <v>18</v>
      </c>
      <c r="L108" s="156">
        <f>IF(INICIO!$I$11=Impreso!B108,INICIO!$K$11,IF(INICIO!$I$12=Impreso!B108,INICIO!$K$12,IF(INICIO!$I$13=Impreso!B108,INICIO!$K$13,IF(INICIO!$I$14=Impreso!B108,INICIO!$K$14,IF(INICIO!$I$15=Impreso!B108,INICIO!$K$15,0)))))</f>
        <v>0</v>
      </c>
      <c r="M108" s="177">
        <f>'A3'!K108</f>
        <v>0</v>
      </c>
      <c r="N108" s="191"/>
      <c r="O108" s="249">
        <v>3</v>
      </c>
      <c r="P108" s="230">
        <v>1</v>
      </c>
      <c r="Q108" s="250"/>
      <c r="R108" s="251"/>
      <c r="S108" s="252"/>
      <c r="T108" s="191"/>
    </row>
    <row r="109" spans="1:20" ht="9.9499999999999993" customHeight="1" x14ac:dyDescent="0.2">
      <c r="A109" s="139">
        <v>103</v>
      </c>
      <c r="B109" s="158" t="s">
        <v>164</v>
      </c>
      <c r="C109" s="472" t="s">
        <v>322</v>
      </c>
      <c r="D109" s="473"/>
      <c r="E109" s="473"/>
      <c r="F109" s="473"/>
      <c r="G109" s="473"/>
      <c r="H109" s="473"/>
      <c r="I109" s="473"/>
      <c r="J109" s="474"/>
      <c r="K109" s="159" t="s">
        <v>18</v>
      </c>
      <c r="L109" s="156">
        <f>IF(INICIO!$I$11=Impreso!B109,INICIO!$K$11,IF(INICIO!$I$12=Impreso!B109,INICIO!$K$12,IF(INICIO!$I$13=Impreso!B109,INICIO!$K$13,IF(INICIO!$I$14=Impreso!B109,INICIO!$K$14,IF(INICIO!$I$15=Impreso!B109,INICIO!$K$15,0)))))</f>
        <v>0</v>
      </c>
      <c r="M109" s="177">
        <f>'A3'!K109</f>
        <v>0</v>
      </c>
      <c r="N109" s="191"/>
      <c r="O109" s="249">
        <v>4</v>
      </c>
      <c r="P109" s="230">
        <v>1</v>
      </c>
      <c r="Q109" s="193"/>
      <c r="R109" s="253"/>
      <c r="S109" s="254"/>
      <c r="T109" s="191"/>
    </row>
    <row r="110" spans="1:20" ht="9.9499999999999993" customHeight="1" x14ac:dyDescent="0.2">
      <c r="A110" s="139"/>
      <c r="B110" s="191"/>
      <c r="C110" s="487"/>
      <c r="D110" s="487"/>
      <c r="E110" s="487"/>
      <c r="F110" s="487"/>
      <c r="G110" s="487"/>
      <c r="H110" s="487"/>
      <c r="I110" s="487"/>
      <c r="J110" s="487"/>
      <c r="M110" s="176"/>
      <c r="N110" s="191"/>
      <c r="O110" s="249">
        <v>5</v>
      </c>
      <c r="P110" s="230">
        <v>1</v>
      </c>
      <c r="Q110" s="193"/>
      <c r="R110" s="255"/>
      <c r="S110" s="256"/>
      <c r="T110" s="191"/>
    </row>
    <row r="111" spans="1:20" ht="9.9499999999999993" customHeight="1" x14ac:dyDescent="0.2">
      <c r="A111" s="191"/>
      <c r="B111" s="191"/>
      <c r="C111" s="487"/>
      <c r="D111" s="487"/>
      <c r="E111" s="487"/>
      <c r="F111" s="487"/>
      <c r="G111" s="487"/>
      <c r="H111" s="487"/>
      <c r="I111" s="487"/>
      <c r="J111" s="487"/>
      <c r="M111" s="176"/>
      <c r="N111" s="191"/>
      <c r="O111" s="191"/>
      <c r="Q111" s="193"/>
      <c r="R111" s="253"/>
      <c r="S111" s="254"/>
      <c r="T111" s="191"/>
    </row>
    <row r="112" spans="1:20" ht="9.9499999999999993" customHeight="1" x14ac:dyDescent="0.2">
      <c r="A112" s="191"/>
      <c r="B112" s="191"/>
      <c r="C112" s="191"/>
      <c r="D112" s="191"/>
      <c r="E112" s="191"/>
      <c r="F112" s="191"/>
      <c r="G112" s="191"/>
      <c r="H112" s="191"/>
      <c r="M112" s="176"/>
      <c r="N112" s="191"/>
      <c r="P112" s="119"/>
      <c r="R112" s="119"/>
      <c r="S112" s="119"/>
    </row>
    <row r="113" spans="1:20" ht="9.9499999999999993" customHeight="1" x14ac:dyDescent="0.2">
      <c r="A113" s="191"/>
      <c r="B113" s="191"/>
      <c r="C113" s="191"/>
      <c r="D113" s="191"/>
      <c r="E113" s="191"/>
      <c r="F113" s="191"/>
      <c r="G113" s="191"/>
      <c r="H113" s="191"/>
      <c r="M113" s="176"/>
      <c r="N113" s="191"/>
      <c r="O113" s="191"/>
      <c r="Q113" s="193"/>
      <c r="R113" s="253"/>
      <c r="S113" s="254"/>
      <c r="T113" s="191"/>
    </row>
    <row r="114" spans="1:20" ht="9.9499999999999993" customHeight="1" x14ac:dyDescent="0.2">
      <c r="A114" s="191"/>
      <c r="B114" s="191"/>
      <c r="C114" s="191"/>
      <c r="D114" s="191"/>
      <c r="E114" s="191"/>
      <c r="F114" s="191"/>
      <c r="G114" s="191"/>
      <c r="H114" s="191"/>
      <c r="I114" s="120"/>
      <c r="J114" s="137"/>
      <c r="K114" s="136"/>
      <c r="L114" s="137"/>
      <c r="M114" s="257"/>
      <c r="N114" s="191"/>
      <c r="O114" s="191"/>
      <c r="Q114" s="193"/>
      <c r="R114" s="253"/>
      <c r="S114" s="254"/>
      <c r="T114" s="191"/>
    </row>
    <row r="115" spans="1:20" ht="9.9499999999999993" customHeight="1" x14ac:dyDescent="0.2">
      <c r="A115" s="191"/>
      <c r="B115" s="191"/>
      <c r="C115" s="191"/>
      <c r="D115" s="191"/>
      <c r="E115" s="191"/>
      <c r="F115" s="191"/>
      <c r="G115" s="191"/>
      <c r="H115" s="191"/>
      <c r="I115" s="258"/>
      <c r="J115" s="259"/>
      <c r="K115" s="260"/>
      <c r="L115" s="259"/>
      <c r="M115" s="258"/>
      <c r="N115" s="191"/>
      <c r="O115" s="191"/>
      <c r="Q115" s="193"/>
      <c r="R115" s="253"/>
      <c r="S115" s="254"/>
      <c r="T115" s="191"/>
    </row>
    <row r="116" spans="1:20" ht="9.9499999999999993" customHeight="1" x14ac:dyDescent="0.2">
      <c r="A116" s="191"/>
      <c r="B116" s="191"/>
      <c r="C116" s="191"/>
      <c r="D116" s="191"/>
      <c r="E116" s="191"/>
      <c r="F116" s="191"/>
      <c r="G116" s="191"/>
      <c r="H116" s="191"/>
      <c r="I116" s="224"/>
      <c r="J116" s="219"/>
      <c r="K116" s="261"/>
      <c r="L116" s="219"/>
      <c r="M116" s="224"/>
      <c r="N116" s="191"/>
      <c r="O116" s="191"/>
      <c r="Q116" s="193"/>
      <c r="R116" s="253"/>
      <c r="S116" s="254"/>
      <c r="T116" s="191"/>
    </row>
    <row r="117" spans="1:20" ht="9.9499999999999993" customHeight="1" x14ac:dyDescent="0.2">
      <c r="A117" s="191"/>
      <c r="B117" s="191"/>
      <c r="C117" s="191"/>
      <c r="D117" s="191"/>
      <c r="E117" s="191"/>
      <c r="F117" s="191"/>
      <c r="G117" s="191"/>
      <c r="H117" s="191"/>
      <c r="I117" s="224"/>
      <c r="J117" s="219"/>
      <c r="K117" s="261"/>
      <c r="L117" s="219"/>
      <c r="M117" s="224"/>
      <c r="N117" s="191"/>
      <c r="O117" s="191"/>
      <c r="Q117" s="193"/>
      <c r="R117" s="253"/>
      <c r="S117" s="254"/>
      <c r="T117" s="191"/>
    </row>
    <row r="118" spans="1:20" ht="9.9499999999999993" customHeight="1" x14ac:dyDescent="0.2">
      <c r="A118" s="191"/>
      <c r="B118" s="191"/>
      <c r="C118" s="191"/>
      <c r="D118" s="191"/>
      <c r="E118" s="191"/>
      <c r="F118" s="191"/>
      <c r="G118" s="191"/>
      <c r="H118" s="191"/>
      <c r="I118" s="224"/>
      <c r="J118" s="219"/>
      <c r="K118" s="261"/>
      <c r="L118" s="219"/>
      <c r="M118" s="224"/>
      <c r="N118" s="191"/>
      <c r="O118" s="191"/>
      <c r="Q118" s="193"/>
      <c r="R118" s="253"/>
      <c r="S118" s="254"/>
      <c r="T118" s="191"/>
    </row>
    <row r="119" spans="1:20" ht="9.9499999999999993" customHeight="1" x14ac:dyDescent="0.2">
      <c r="A119" s="191"/>
      <c r="B119" s="191"/>
      <c r="C119" s="191"/>
      <c r="D119" s="191"/>
      <c r="E119" s="191"/>
      <c r="F119" s="191"/>
      <c r="G119" s="191"/>
      <c r="H119" s="191"/>
      <c r="I119" s="224"/>
      <c r="J119" s="219"/>
      <c r="K119" s="261"/>
      <c r="L119" s="219"/>
      <c r="M119" s="224"/>
      <c r="N119" s="191"/>
      <c r="O119" s="191" t="s">
        <v>496</v>
      </c>
      <c r="Q119" s="193"/>
      <c r="R119" s="253"/>
      <c r="S119" s="254"/>
      <c r="T119" s="191"/>
    </row>
    <row r="120" spans="1:20" ht="9.9499999999999993" customHeight="1" x14ac:dyDescent="0.2">
      <c r="A120" s="191"/>
      <c r="B120" s="193"/>
      <c r="C120" s="262" t="s">
        <v>356</v>
      </c>
      <c r="D120" s="263" t="s">
        <v>364</v>
      </c>
      <c r="E120" s="263"/>
      <c r="F120" s="263"/>
      <c r="G120" s="263"/>
      <c r="H120" s="263"/>
      <c r="I120" s="263"/>
      <c r="J120" s="263"/>
      <c r="K120" s="263"/>
      <c r="L120" s="263"/>
      <c r="M120" s="263"/>
      <c r="N120" s="193"/>
      <c r="O120" s="264" t="s">
        <v>497</v>
      </c>
      <c r="P120" s="265"/>
      <c r="Q120" s="264">
        <v>6</v>
      </c>
      <c r="R120" s="253"/>
      <c r="S120" s="254"/>
      <c r="T120" s="191"/>
    </row>
    <row r="121" spans="1:20" ht="9.9499999999999993" customHeight="1" x14ac:dyDescent="0.2">
      <c r="A121" s="191"/>
      <c r="B121" s="193"/>
      <c r="C121" s="262" t="s">
        <v>357</v>
      </c>
      <c r="D121" s="263" t="s">
        <v>365</v>
      </c>
      <c r="E121" s="263"/>
      <c r="F121" s="263"/>
      <c r="G121" s="263"/>
      <c r="H121" s="263"/>
      <c r="I121" s="263"/>
      <c r="J121" s="263"/>
      <c r="K121" s="263"/>
      <c r="L121" s="263"/>
      <c r="M121" s="266"/>
      <c r="N121" s="193"/>
      <c r="O121" s="267" t="s">
        <v>13</v>
      </c>
      <c r="P121" s="265"/>
      <c r="Q121" s="264">
        <v>8</v>
      </c>
      <c r="R121" s="253"/>
      <c r="S121" s="254"/>
      <c r="T121" s="191"/>
    </row>
    <row r="122" spans="1:20" ht="9.9499999999999993" customHeight="1" x14ac:dyDescent="0.2">
      <c r="A122" s="191"/>
      <c r="B122" s="193"/>
      <c r="C122" s="262" t="s">
        <v>358</v>
      </c>
      <c r="D122" s="268" t="s">
        <v>436</v>
      </c>
      <c r="E122" s="268"/>
      <c r="F122" s="268"/>
      <c r="G122" s="268"/>
      <c r="H122" s="268"/>
      <c r="I122" s="268"/>
      <c r="J122" s="268"/>
      <c r="K122" s="268"/>
      <c r="L122" s="268"/>
      <c r="M122" s="268"/>
      <c r="N122" s="193"/>
      <c r="O122" s="264" t="s">
        <v>498</v>
      </c>
      <c r="P122" s="265"/>
      <c r="Q122" s="269" t="s">
        <v>505</v>
      </c>
      <c r="R122" s="253"/>
      <c r="S122" s="254"/>
      <c r="T122" s="191"/>
    </row>
    <row r="123" spans="1:20" ht="9.9499999999999993" customHeight="1" x14ac:dyDescent="0.2">
      <c r="A123" s="191"/>
      <c r="B123" s="193"/>
      <c r="C123" s="262" t="s">
        <v>359</v>
      </c>
      <c r="D123" s="263" t="s">
        <v>366</v>
      </c>
      <c r="E123" s="263"/>
      <c r="F123" s="263"/>
      <c r="G123" s="263"/>
      <c r="H123" s="263"/>
      <c r="I123" s="263"/>
      <c r="J123" s="263"/>
      <c r="K123" s="263"/>
      <c r="L123" s="263"/>
      <c r="M123" s="263"/>
      <c r="N123" s="193"/>
      <c r="O123" s="264" t="s">
        <v>45</v>
      </c>
      <c r="P123" s="265"/>
      <c r="Q123" s="269">
        <v>23</v>
      </c>
      <c r="R123" s="253"/>
      <c r="S123" s="254"/>
      <c r="T123" s="191"/>
    </row>
    <row r="124" spans="1:20" ht="9.9499999999999993" customHeight="1" x14ac:dyDescent="0.2">
      <c r="A124" s="191"/>
      <c r="B124" s="193"/>
      <c r="C124" s="262" t="s">
        <v>360</v>
      </c>
      <c r="D124" s="263" t="s">
        <v>367</v>
      </c>
      <c r="E124" s="263"/>
      <c r="F124" s="263"/>
      <c r="G124" s="263"/>
      <c r="H124" s="263"/>
      <c r="I124" s="263"/>
      <c r="J124" s="263"/>
      <c r="K124" s="263"/>
      <c r="L124" s="263"/>
      <c r="M124" s="263"/>
      <c r="N124" s="193"/>
      <c r="O124" s="264" t="s">
        <v>53</v>
      </c>
      <c r="P124" s="265"/>
      <c r="Q124" s="269">
        <v>28</v>
      </c>
      <c r="R124" s="253"/>
      <c r="S124" s="254"/>
      <c r="T124" s="191"/>
    </row>
    <row r="125" spans="1:20" ht="9.9499999999999993" customHeight="1" x14ac:dyDescent="0.2">
      <c r="A125" s="191"/>
      <c r="B125" s="193"/>
      <c r="C125" s="262" t="s">
        <v>361</v>
      </c>
      <c r="D125" s="270" t="s">
        <v>368</v>
      </c>
      <c r="E125" s="270"/>
      <c r="F125" s="270"/>
      <c r="G125" s="270"/>
      <c r="H125" s="270"/>
      <c r="I125" s="270"/>
      <c r="J125" s="270"/>
      <c r="K125" s="270"/>
      <c r="L125" s="270"/>
      <c r="M125" s="270"/>
      <c r="N125" s="193"/>
      <c r="O125" s="264" t="s">
        <v>95</v>
      </c>
      <c r="P125" s="265"/>
      <c r="Q125" s="269">
        <v>57</v>
      </c>
      <c r="R125" s="253"/>
      <c r="S125" s="254"/>
      <c r="T125" s="191"/>
    </row>
    <row r="126" spans="1:20" ht="9.9499999999999993" customHeight="1" x14ac:dyDescent="0.2">
      <c r="A126" s="191"/>
      <c r="B126" s="193"/>
      <c r="C126" s="262" t="s">
        <v>362</v>
      </c>
      <c r="D126" s="270" t="s">
        <v>369</v>
      </c>
      <c r="E126" s="270"/>
      <c r="F126" s="270"/>
      <c r="G126" s="270"/>
      <c r="H126" s="270"/>
      <c r="I126" s="270"/>
      <c r="J126" s="270"/>
      <c r="K126" s="270"/>
      <c r="L126" s="270"/>
      <c r="M126" s="270"/>
      <c r="N126" s="193"/>
      <c r="O126" s="264" t="s">
        <v>499</v>
      </c>
      <c r="P126" s="265"/>
      <c r="Q126" s="269" t="s">
        <v>506</v>
      </c>
      <c r="R126" s="253"/>
      <c r="S126" s="254"/>
      <c r="T126" s="191"/>
    </row>
    <row r="127" spans="1:20" ht="9.9499999999999993" customHeight="1" x14ac:dyDescent="0.2">
      <c r="A127" s="191"/>
      <c r="B127" s="193"/>
      <c r="C127" s="262" t="s">
        <v>363</v>
      </c>
      <c r="D127" s="263" t="s">
        <v>437</v>
      </c>
      <c r="E127" s="263"/>
      <c r="F127" s="263"/>
      <c r="G127" s="263"/>
      <c r="H127" s="263"/>
      <c r="I127" s="263"/>
      <c r="J127" s="263"/>
      <c r="K127" s="271"/>
      <c r="L127" s="263"/>
      <c r="M127" s="272"/>
      <c r="N127" s="193"/>
      <c r="O127" s="264" t="s">
        <v>500</v>
      </c>
      <c r="P127" s="265"/>
      <c r="Q127" s="269" t="s">
        <v>507</v>
      </c>
      <c r="R127" s="253"/>
      <c r="S127" s="254"/>
      <c r="T127" s="191"/>
    </row>
    <row r="128" spans="1:20" ht="9.9499999999999993" customHeight="1" x14ac:dyDescent="0.2">
      <c r="A128" s="191"/>
      <c r="B128" s="193"/>
      <c r="C128" s="262" t="s">
        <v>370</v>
      </c>
      <c r="D128" s="270" t="s">
        <v>592</v>
      </c>
      <c r="E128" s="270"/>
      <c r="F128" s="270"/>
      <c r="G128" s="270" t="s">
        <v>493</v>
      </c>
      <c r="H128" s="270"/>
      <c r="I128" s="270"/>
      <c r="J128" s="270"/>
      <c r="K128" s="270"/>
      <c r="L128" s="270"/>
      <c r="M128" s="266"/>
      <c r="N128" s="193"/>
      <c r="O128" s="264" t="s">
        <v>501</v>
      </c>
      <c r="P128" s="265"/>
      <c r="Q128" s="269" t="s">
        <v>508</v>
      </c>
      <c r="R128" s="253"/>
      <c r="S128" s="254"/>
      <c r="T128" s="191"/>
    </row>
    <row r="129" spans="1:22" ht="9.9499999999999993" customHeight="1" x14ac:dyDescent="0.2">
      <c r="A129" s="191"/>
      <c r="B129" s="193"/>
      <c r="C129" s="272"/>
      <c r="D129" s="272"/>
      <c r="E129" s="272"/>
      <c r="F129" s="272"/>
      <c r="G129" s="270" t="s">
        <v>492</v>
      </c>
      <c r="H129" s="273"/>
      <c r="I129" s="273"/>
      <c r="J129" s="272"/>
      <c r="K129" s="273"/>
      <c r="L129" s="273"/>
      <c r="M129" s="273"/>
      <c r="N129" s="193"/>
      <c r="O129" s="267" t="s">
        <v>503</v>
      </c>
      <c r="P129" s="265"/>
      <c r="Q129" s="269"/>
      <c r="R129" s="253"/>
      <c r="S129" s="254"/>
      <c r="T129" s="191"/>
    </row>
    <row r="130" spans="1:22" ht="9.9499999999999993" customHeight="1" x14ac:dyDescent="0.2">
      <c r="A130" s="191"/>
      <c r="B130" s="193"/>
      <c r="C130" s="274"/>
      <c r="D130" s="273"/>
      <c r="E130" s="273"/>
      <c r="F130" s="273"/>
      <c r="G130" s="263"/>
      <c r="H130" s="275"/>
      <c r="I130" s="275" t="s">
        <v>494</v>
      </c>
      <c r="J130" s="268"/>
      <c r="K130" s="268"/>
      <c r="L130" s="268"/>
      <c r="M130" s="268"/>
      <c r="N130" s="193"/>
      <c r="O130" s="267" t="s">
        <v>503</v>
      </c>
      <c r="P130" s="265"/>
      <c r="Q130" s="269"/>
      <c r="R130" s="253"/>
      <c r="S130" s="254"/>
      <c r="T130" s="191"/>
    </row>
    <row r="131" spans="1:22" ht="9.9499999999999993" customHeight="1" x14ac:dyDescent="0.2">
      <c r="A131" s="191"/>
      <c r="B131" s="193"/>
      <c r="C131" s="274"/>
      <c r="D131" s="263"/>
      <c r="E131" s="263"/>
      <c r="F131" s="263"/>
      <c r="G131" s="263"/>
      <c r="H131" s="275"/>
      <c r="I131" s="276" t="s">
        <v>495</v>
      </c>
      <c r="J131" s="268"/>
      <c r="K131" s="268"/>
      <c r="L131" s="268"/>
      <c r="M131" s="268"/>
      <c r="N131" s="193"/>
      <c r="O131" s="267" t="s">
        <v>503</v>
      </c>
      <c r="P131" s="265"/>
      <c r="Q131" s="269"/>
      <c r="R131" s="253"/>
      <c r="S131" s="254"/>
      <c r="T131" s="191"/>
    </row>
    <row r="132" spans="1:22" ht="9.9499999999999993" customHeight="1" x14ac:dyDescent="0.2">
      <c r="A132" s="191"/>
      <c r="B132" s="193"/>
      <c r="C132" s="262" t="s">
        <v>491</v>
      </c>
      <c r="D132" s="270" t="s">
        <v>382</v>
      </c>
      <c r="E132" s="270"/>
      <c r="F132" s="270"/>
      <c r="G132" s="270"/>
      <c r="H132" s="270"/>
      <c r="I132" s="270"/>
      <c r="J132" s="270"/>
      <c r="K132" s="270"/>
      <c r="L132" s="270"/>
      <c r="M132" s="270"/>
      <c r="N132" s="193"/>
      <c r="O132" s="264" t="s">
        <v>502</v>
      </c>
      <c r="P132" s="265"/>
      <c r="Q132" s="269" t="s">
        <v>509</v>
      </c>
      <c r="R132" s="253"/>
      <c r="S132" s="254"/>
      <c r="T132" s="191"/>
    </row>
    <row r="133" spans="1:22" ht="9.9499999999999993" customHeight="1" x14ac:dyDescent="0.2">
      <c r="A133" s="191"/>
      <c r="B133" s="193"/>
      <c r="C133" s="262" t="s">
        <v>383</v>
      </c>
      <c r="D133" s="270" t="s">
        <v>384</v>
      </c>
      <c r="E133" s="270"/>
      <c r="F133" s="270"/>
      <c r="G133" s="270"/>
      <c r="H133" s="270"/>
      <c r="I133" s="270"/>
      <c r="J133" s="270"/>
      <c r="K133" s="270"/>
      <c r="L133" s="270"/>
      <c r="M133" s="270"/>
      <c r="N133" s="277"/>
      <c r="O133" s="267" t="s">
        <v>503</v>
      </c>
      <c r="P133" s="265"/>
      <c r="Q133" s="269"/>
      <c r="R133" s="253"/>
      <c r="S133" s="254"/>
      <c r="T133" s="191"/>
    </row>
    <row r="134" spans="1:22" ht="9.9499999999999993" customHeight="1" x14ac:dyDescent="0.2">
      <c r="A134" s="191"/>
      <c r="B134" s="193"/>
      <c r="C134" s="262" t="s">
        <v>385</v>
      </c>
      <c r="D134" s="270" t="s">
        <v>488</v>
      </c>
      <c r="E134" s="270"/>
      <c r="F134" s="270"/>
      <c r="G134" s="270"/>
      <c r="H134" s="270"/>
      <c r="I134" s="270"/>
      <c r="J134" s="270"/>
      <c r="K134" s="270"/>
      <c r="L134" s="270"/>
      <c r="M134" s="270"/>
      <c r="N134" s="277"/>
      <c r="O134" s="264" t="s">
        <v>11</v>
      </c>
      <c r="P134" s="265"/>
      <c r="Q134" s="269">
        <v>7</v>
      </c>
      <c r="R134" s="253"/>
      <c r="S134" s="254"/>
      <c r="T134" s="191"/>
    </row>
    <row r="135" spans="1:22" ht="9.9499999999999993" customHeight="1" x14ac:dyDescent="0.2">
      <c r="A135" s="191"/>
      <c r="B135" s="193"/>
      <c r="C135" s="262" t="s">
        <v>386</v>
      </c>
      <c r="D135" s="270" t="s">
        <v>511</v>
      </c>
      <c r="E135" s="270"/>
      <c r="F135" s="270"/>
      <c r="G135" s="270"/>
      <c r="H135" s="270"/>
      <c r="I135" s="270"/>
      <c r="J135" s="270"/>
      <c r="K135" s="270"/>
      <c r="L135" s="270"/>
      <c r="M135" s="270"/>
      <c r="N135" s="277"/>
      <c r="O135" s="264" t="s">
        <v>504</v>
      </c>
      <c r="P135" s="265"/>
      <c r="Q135" s="269" t="s">
        <v>510</v>
      </c>
      <c r="R135" s="253"/>
      <c r="S135" s="254"/>
      <c r="T135" s="191"/>
    </row>
    <row r="136" spans="1:22" ht="9.9499999999999993" customHeight="1" x14ac:dyDescent="0.2">
      <c r="A136" s="191"/>
      <c r="B136" s="193"/>
      <c r="C136" s="272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77"/>
      <c r="O136" s="264"/>
      <c r="P136" s="265"/>
      <c r="Q136" s="264"/>
      <c r="R136" s="253"/>
      <c r="S136" s="254"/>
      <c r="T136" s="191"/>
    </row>
    <row r="137" spans="1:22" ht="9.9499999999999993" customHeight="1" x14ac:dyDescent="0.2">
      <c r="A137" s="262" t="s">
        <v>45</v>
      </c>
      <c r="B137" s="270" t="s">
        <v>512</v>
      </c>
      <c r="D137" s="270" t="s">
        <v>513</v>
      </c>
      <c r="G137" s="193"/>
      <c r="H137" s="264"/>
      <c r="J137" s="231"/>
      <c r="K137" s="278"/>
      <c r="L137" s="231"/>
      <c r="M137" s="231"/>
      <c r="N137" s="277"/>
      <c r="O137" s="193"/>
      <c r="P137" s="253"/>
      <c r="Q137" s="193"/>
      <c r="R137" s="253"/>
      <c r="S137" s="254"/>
      <c r="T137" s="191"/>
    </row>
    <row r="138" spans="1:22" ht="9.9499999999999993" customHeight="1" x14ac:dyDescent="0.2">
      <c r="A138" s="191"/>
      <c r="B138" s="191"/>
      <c r="C138" s="191"/>
      <c r="D138" s="191"/>
      <c r="E138" s="279" t="s">
        <v>514</v>
      </c>
      <c r="F138" s="191"/>
      <c r="H138" s="191"/>
      <c r="I138" s="176"/>
      <c r="J138" s="192"/>
      <c r="K138" s="280"/>
      <c r="L138" s="281" t="s">
        <v>517</v>
      </c>
      <c r="M138" s="139"/>
      <c r="N138" s="149"/>
      <c r="O138" s="149"/>
      <c r="P138" s="282"/>
      <c r="Q138" s="281" t="s">
        <v>518</v>
      </c>
      <c r="R138" s="281" t="s">
        <v>519</v>
      </c>
      <c r="S138" s="254"/>
      <c r="T138" s="191"/>
      <c r="U138" s="281" t="s">
        <v>520</v>
      </c>
    </row>
    <row r="139" spans="1:22" ht="9.9499999999999993" customHeight="1" x14ac:dyDescent="0.2">
      <c r="B139" s="191"/>
      <c r="C139" s="191"/>
      <c r="D139" s="191"/>
      <c r="E139" s="192" t="str">
        <f>IF(INICIO!I11="CNN1",$D$132,IF(INICIO!I11="CNN2",$D$132,IF(INICIO!I11="CNN3",$D$132,IF(INICIO!I11="CNO",$D$120,IF(INICIO!I11="CND",$D$121,E140)))))</f>
        <v xml:space="preserve"> </v>
      </c>
      <c r="F139" s="192"/>
      <c r="G139" s="283"/>
      <c r="H139" s="192"/>
      <c r="I139" s="176"/>
      <c r="J139" s="192"/>
      <c r="K139" s="280"/>
      <c r="L139" s="192" t="str">
        <f>IF(INICIO!I12="CNN1",$D$132,IF(INICIO!I12="CNN2",$D$132,IF(INICIO!I12="CNN3",$D$132,IF(INICIO!I12="CNO",$D$120,IF(INICIO!I12="CND",$D$121,L140)))))</f>
        <v xml:space="preserve"> </v>
      </c>
      <c r="M139" s="192"/>
      <c r="N139" s="189"/>
      <c r="O139" s="189"/>
      <c r="P139" s="176"/>
      <c r="Q139" s="284" t="str">
        <f>IF(INICIO!I13="CNN1",$D$132,IF(INICIO!I13="CNN2",$D$132,IF(INICIO!I13="CNN3",$D$132,IF(INICIO!I13="CNO",$D$120,IF(INICIO!I13="CND",$D$121,Q140)))))</f>
        <v xml:space="preserve"> </v>
      </c>
      <c r="R139" s="285" t="str">
        <f>IF(INICIO!I14="CNN1",$D$132,IF(INICIO!I14="CNN2",$D$132,IF(INICIO!I14="CNN3",$D$132,IF(INICIO!I14="CNO",$D$120,IF(INICIO!I14="CND",$D$121,R140)))))</f>
        <v xml:space="preserve"> </v>
      </c>
      <c r="S139" s="233"/>
      <c r="T139" s="192"/>
      <c r="U139" s="286" t="str">
        <f>IF(INICIO!I15="CNN1",$D$132,IF(INICIO!I15="CNN2",$D$132,IF(INICIO!I15="CNN3",$D$132,IF(INICIO!I15="CNO",$D$120,IF(INICIO!I15="CND",$D$121,U140)))))</f>
        <v xml:space="preserve"> </v>
      </c>
    </row>
    <row r="140" spans="1:22" ht="9.9499999999999993" customHeight="1" x14ac:dyDescent="0.2">
      <c r="B140" s="191"/>
      <c r="C140" s="191"/>
      <c r="D140" s="191"/>
      <c r="E140" s="192" t="str">
        <f>IF(INICIO!I11="INFI",D137,IF(INICIO!I11="INAC",D122,IF(INICIO!I11="INGI",D124,IF(INICIO!I11="ELCP",D125,IF(INICIO!I11="ELBL",D126,E141)))))</f>
        <v xml:space="preserve"> </v>
      </c>
      <c r="F140" s="192"/>
      <c r="G140" s="189"/>
      <c r="H140" s="192"/>
      <c r="I140" s="176"/>
      <c r="J140" s="192"/>
      <c r="K140" s="280"/>
      <c r="L140" s="192" t="str">
        <f>IF(INICIO!I12="INFI",D137,IF(INICIO!I12="INAC",D122,IF(INICIO!I12="INGI",D124,IF(INICIO!I12="ELCP",D125,IF(INICIO!I12="ELBL",D126,L141)))))</f>
        <v xml:space="preserve"> </v>
      </c>
      <c r="M140" s="192"/>
      <c r="N140" s="189"/>
      <c r="O140" s="189"/>
      <c r="P140" s="176"/>
      <c r="Q140" s="284" t="str">
        <f>IF(INICIO!I13="INFI",D137,IF(INICIO!I13="INAC",D122,IF(INICIO!I13="INGI",D124,IF(INICIO!I13="ELCP",D125,IF(INICIO!I13="ELBL",D126,Q141)))))</f>
        <v xml:space="preserve"> </v>
      </c>
      <c r="R140" s="285" t="str">
        <f>IF(INICIO!I14="INFI",D137,IF(INICIO!I14="INAC",D122,IF(INICIO!I14="INGI",D124,IF(INICIO!I14="ELCP",D125,IF(INICIO!I14="ELBL",D126,R141)))))</f>
        <v xml:space="preserve"> </v>
      </c>
      <c r="S140" s="233"/>
      <c r="T140" s="192"/>
      <c r="U140" s="286" t="str">
        <f>IF(INICIO!I15="INFI",D137,IF(INICIO!I15="INAC",D122,IF(INICIO!I15="INGI",D124,IF(INICIO!I15="ELCP",D125,IF(INICIO!I15="ELBL",D126,U141)))))</f>
        <v xml:space="preserve"> </v>
      </c>
    </row>
    <row r="141" spans="1:22" ht="9.9499999999999993" customHeight="1" x14ac:dyDescent="0.2">
      <c r="B141" s="191"/>
      <c r="C141" s="191"/>
      <c r="D141" s="191"/>
      <c r="E141" s="192" t="str">
        <f>IF(INICIO!I11="ELBI",D126,IF(INICIO!I11="ELL1",D127,IF(INICIO!I11="ELL2",D127,IF(INICIO!I11="ELS1",D127,IF(INICIO!I11="ELS2",D127,E142)))))</f>
        <v xml:space="preserve"> </v>
      </c>
      <c r="F141" s="192"/>
      <c r="G141" s="192"/>
      <c r="H141" s="192"/>
      <c r="I141" s="176"/>
      <c r="J141" s="192"/>
      <c r="K141" s="280"/>
      <c r="L141" s="192" t="str">
        <f>IF(INICIO!I12="ELBI",D126,IF(INICIO!I12="ELL1",D127,IF(INICIO!I12="ELL2",D127,IF(INICIO!I12="ELS1",D127,IF(INICIO!I12="ELS2",D127,L142)))))</f>
        <v xml:space="preserve"> </v>
      </c>
      <c r="M141" s="192"/>
      <c r="N141" s="189"/>
      <c r="O141" s="189"/>
      <c r="P141" s="176"/>
      <c r="Q141" s="284" t="str">
        <f>IF(INICIO!I13="ELBI",D126,IF(INICIO!I13="ELL1",D127,IF(INICIO!I13="ELL2",D127,IF(INICIO!I13="ELS1",D127,IF(INICIO!I13="ELS2",D127,Q142)))))</f>
        <v xml:space="preserve"> </v>
      </c>
      <c r="R141" s="285" t="str">
        <f>IF(INICIO!I14="ELBI",D126,IF(INICIO!I14="ELL1",D127,IF(INICIO!I14="ELL2",D127,IF(INICIO!I14="ELS1",D127,IF(INICIO!I14="ELS2",D127,R142)))))</f>
        <v xml:space="preserve"> </v>
      </c>
      <c r="S141" s="233"/>
      <c r="T141" s="192"/>
      <c r="U141" s="286" t="str">
        <f>IF(INICIO!I15="ELBI",D126,IF(INICIO!I15="ELL1",D127,IF(INICIO!I15="ELL2",D127,IF(INICIO!I15="ELS1",D127,IF(INICIO!I15="ELS2",D127,U142)))))</f>
        <v xml:space="preserve"> </v>
      </c>
    </row>
    <row r="142" spans="1:22" ht="9.9499999999999993" customHeight="1" x14ac:dyDescent="0.2">
      <c r="E142" s="189" t="str">
        <f>IF(INICIO!I11="CNU",D134,IF(INICIO!I11="ELF",D135,IF(INICIO!I11="ELFS",D135,IF(INICIO!I11="DVMC",D128,IF(INICIO!I11="DVMP",D128,E143)))))</f>
        <v xml:space="preserve"> </v>
      </c>
      <c r="F142" s="189"/>
      <c r="G142" s="283"/>
      <c r="H142" s="189"/>
      <c r="I142" s="176"/>
      <c r="J142" s="189"/>
      <c r="K142" s="280"/>
      <c r="L142" s="189" t="str">
        <f>IF(INICIO!I12="CNU",D134,IF(INICIO!I12="ELF",D135,IF(INICIO!I12="ELFS",D135,IF(INICIO!I12="DVMC",D128,IF(INICIO!I12="DVMP",D128,L143)))))</f>
        <v xml:space="preserve"> </v>
      </c>
      <c r="M142" s="189"/>
      <c r="N142" s="189"/>
      <c r="O142" s="189"/>
      <c r="P142" s="176"/>
      <c r="Q142" s="284" t="str">
        <f>IF(INICIO!I13="CNU",D134,IF(INICIO!I13="ELF",D135,IF(INICIO!I13="ELFS",D135,IF(INICIO!I13="DVMC",D128,IF(INICIO!I13="DVMP",D128,Q143)))))</f>
        <v xml:space="preserve"> </v>
      </c>
      <c r="R142" s="285" t="str">
        <f>IF(INICIO!I14="CNU",D134,IF(INICIO!I14="ELF",D135,IF(INICIO!I14="ELFS",D135,IF(INICIO!I14="DVMC",D128,IF(INICIO!I14="DVMP",D128,R143)))))</f>
        <v xml:space="preserve"> </v>
      </c>
      <c r="S142" s="233"/>
      <c r="T142" s="192"/>
      <c r="U142" s="286" t="str">
        <f>IF(INICIO!I15="CNU",D134,IF(INICIO!I15="ELF",D135,IF(INICIO!I15="ELFS",D135,IF(INICIO!I15="DVMC",D128,IF(INICIO!I15="DVMP",D128,U143)))))</f>
        <v xml:space="preserve"> </v>
      </c>
    </row>
    <row r="143" spans="1:22" ht="9.9499999999999993" customHeight="1" x14ac:dyDescent="0.2">
      <c r="E143" s="287" t="s">
        <v>515</v>
      </c>
      <c r="F143" s="288"/>
      <c r="G143" s="288"/>
      <c r="H143" s="288"/>
      <c r="I143" s="289"/>
      <c r="J143" s="290"/>
      <c r="K143" s="291"/>
      <c r="L143" s="287" t="s">
        <v>515</v>
      </c>
      <c r="M143" s="292"/>
      <c r="N143" s="292"/>
      <c r="O143" s="292"/>
      <c r="P143" s="293"/>
      <c r="Q143" s="294" t="s">
        <v>515</v>
      </c>
      <c r="R143" s="295" t="s">
        <v>515</v>
      </c>
      <c r="S143" s="296"/>
      <c r="T143" s="288"/>
      <c r="U143" s="297" t="s">
        <v>515</v>
      </c>
      <c r="V143" s="288"/>
    </row>
    <row r="144" spans="1:22" ht="9.9499999999999993" customHeight="1" x14ac:dyDescent="0.2">
      <c r="I144" s="176"/>
      <c r="J144" s="189"/>
      <c r="K144" s="280"/>
      <c r="L144" s="149"/>
      <c r="M144" s="149"/>
      <c r="N144" s="149"/>
      <c r="O144" s="149"/>
      <c r="P144" s="282"/>
      <c r="Q144" s="275"/>
      <c r="R144" s="265"/>
      <c r="S144" s="254"/>
    </row>
    <row r="145" spans="5:19" ht="9.9499999999999993" customHeight="1" x14ac:dyDescent="0.2">
      <c r="E145" s="279" t="s">
        <v>521</v>
      </c>
      <c r="I145" s="176"/>
      <c r="J145" s="189"/>
      <c r="K145" s="280"/>
      <c r="L145" s="189"/>
      <c r="M145" s="189" t="s">
        <v>522</v>
      </c>
      <c r="Q145" s="277"/>
      <c r="R145" s="253"/>
      <c r="S145" s="254"/>
    </row>
    <row r="146" spans="5:19" ht="9.9499999999999993" customHeight="1" x14ac:dyDescent="0.2">
      <c r="E146" s="149" t="str">
        <f>IF(INICIO!I18="AAI",M145,IF(INICIO!I18="SCC",M146,IF(INICIO!I18="A",M147,IF(INICIO!I18="ACS",M148," "))))</f>
        <v xml:space="preserve"> </v>
      </c>
      <c r="F146" s="149"/>
      <c r="G146" s="149"/>
      <c r="H146" s="149"/>
      <c r="I146" s="282"/>
      <c r="J146" s="149"/>
      <c r="K146" s="298"/>
      <c r="L146" s="189"/>
      <c r="M146" s="189" t="s">
        <v>523</v>
      </c>
      <c r="Q146" s="277"/>
      <c r="R146" s="253"/>
      <c r="S146" s="254"/>
    </row>
    <row r="147" spans="5:19" ht="9.9499999999999993" customHeight="1" x14ac:dyDescent="0.2">
      <c r="E147" s="279" t="s">
        <v>524</v>
      </c>
      <c r="F147" s="149"/>
      <c r="G147" s="149"/>
      <c r="H147" s="149"/>
      <c r="I147" s="282"/>
      <c r="J147" s="149"/>
      <c r="K147" s="298"/>
      <c r="L147" s="189"/>
      <c r="M147" s="189" t="s">
        <v>584</v>
      </c>
      <c r="Q147" s="277"/>
      <c r="R147" s="253"/>
      <c r="S147" s="254"/>
    </row>
    <row r="148" spans="5:19" ht="9.9499999999999993" customHeight="1" x14ac:dyDescent="0.2">
      <c r="E148" s="149" t="str">
        <f>IF(INICIO!I19="AAI",M145,IF(INICIO!I19="SCC",M146,IF(INICIO!I19="A",M147,IF(INICIO!I19="ACS",M148," "))))</f>
        <v xml:space="preserve"> </v>
      </c>
      <c r="F148" s="149"/>
      <c r="G148" s="149"/>
      <c r="H148" s="149"/>
      <c r="I148" s="282"/>
      <c r="J148" s="149"/>
      <c r="K148" s="298"/>
      <c r="L148" s="189"/>
      <c r="M148" s="189" t="s">
        <v>585</v>
      </c>
      <c r="Q148" s="277"/>
      <c r="R148" s="253"/>
      <c r="S148" s="254"/>
    </row>
    <row r="149" spans="5:19" ht="9.9499999999999993" customHeight="1" x14ac:dyDescent="0.2">
      <c r="E149" s="279" t="s">
        <v>525</v>
      </c>
      <c r="F149" s="149"/>
      <c r="G149" s="149"/>
      <c r="H149" s="149"/>
      <c r="I149" s="282"/>
      <c r="J149" s="149"/>
      <c r="K149" s="298"/>
      <c r="L149" s="189"/>
      <c r="Q149" s="277"/>
      <c r="R149" s="253"/>
      <c r="S149" s="254"/>
    </row>
    <row r="150" spans="5:19" ht="9.9499999999999993" customHeight="1" x14ac:dyDescent="0.2">
      <c r="E150" s="149" t="str">
        <f>IF(INICIO!I20="AAI",M145,IF(INICIO!I20="SCC",M146,IF(INICIO!I20="A",M147,IF(INICIO!I20="ACS",M148," "))))</f>
        <v xml:space="preserve"> </v>
      </c>
      <c r="F150" s="149"/>
      <c r="G150" s="149"/>
      <c r="H150" s="149"/>
      <c r="I150" s="282"/>
      <c r="J150" s="149"/>
      <c r="K150" s="298"/>
      <c r="L150" s="189"/>
      <c r="M150" s="189"/>
      <c r="Q150" s="277"/>
      <c r="R150" s="253"/>
      <c r="S150" s="254"/>
    </row>
    <row r="151" spans="5:19" ht="9.9499999999999993" customHeight="1" x14ac:dyDescent="0.2">
      <c r="E151" s="279" t="s">
        <v>526</v>
      </c>
      <c r="F151" s="149"/>
      <c r="G151" s="149"/>
      <c r="H151" s="149"/>
      <c r="I151" s="282"/>
      <c r="J151" s="149"/>
      <c r="K151" s="298"/>
      <c r="L151" s="189"/>
      <c r="M151" s="189"/>
      <c r="Q151" s="277"/>
      <c r="R151" s="253"/>
      <c r="S151" s="254"/>
    </row>
    <row r="152" spans="5:19" ht="9.9499999999999993" customHeight="1" x14ac:dyDescent="0.2">
      <c r="E152" s="149" t="str">
        <f>IF(INICIO!I21="AAI",M145,IF(INICIO!I21="SCC",M146,IF(INICIO!I21="A",M147,IF(INICIO!I21="ACS",M148," "))))</f>
        <v xml:space="preserve"> </v>
      </c>
      <c r="F152" s="149"/>
      <c r="G152" s="149"/>
      <c r="H152" s="149"/>
      <c r="I152" s="282"/>
      <c r="J152" s="149"/>
      <c r="K152" s="298"/>
      <c r="L152" s="189"/>
      <c r="M152" s="189"/>
      <c r="Q152" s="277"/>
      <c r="R152" s="253"/>
      <c r="S152" s="254"/>
    </row>
    <row r="153" spans="5:19" ht="9.9499999999999993" customHeight="1" x14ac:dyDescent="0.2">
      <c r="E153" s="279" t="s">
        <v>527</v>
      </c>
      <c r="F153" s="149"/>
      <c r="G153" s="149"/>
      <c r="H153" s="149"/>
      <c r="I153" s="282"/>
      <c r="J153" s="149"/>
      <c r="K153" s="298"/>
      <c r="L153" s="189"/>
      <c r="M153" s="189"/>
      <c r="Q153" s="277"/>
      <c r="R153" s="253"/>
      <c r="S153" s="254"/>
    </row>
    <row r="154" spans="5:19" ht="9.9499999999999993" customHeight="1" x14ac:dyDescent="0.2">
      <c r="E154" s="292" t="str">
        <f>IF(INICIO!I22="AAI",M145,IF(INICIO!I22="SCC",M146,IF(INICIO!I22="A",M147,IF(INICIO!I22="ACS",M148," "))))</f>
        <v xml:space="preserve"> </v>
      </c>
      <c r="F154" s="149"/>
      <c r="G154" s="149"/>
      <c r="H154" s="149"/>
      <c r="I154" s="282"/>
      <c r="J154" s="149"/>
      <c r="K154" s="298"/>
      <c r="L154" s="189"/>
      <c r="M154" s="189"/>
      <c r="Q154" s="277"/>
      <c r="R154" s="253"/>
      <c r="S154" s="254"/>
    </row>
    <row r="155" spans="5:19" ht="9.9499999999999993" customHeight="1" x14ac:dyDescent="0.2">
      <c r="E155" s="149"/>
      <c r="F155" s="149"/>
      <c r="G155" s="149"/>
      <c r="H155" s="149"/>
      <c r="I155" s="282"/>
      <c r="J155" s="149"/>
      <c r="K155" s="298"/>
      <c r="L155" s="189"/>
      <c r="M155" s="189"/>
      <c r="Q155" s="277"/>
      <c r="R155" s="253"/>
      <c r="S155" s="254"/>
    </row>
    <row r="156" spans="5:19" ht="9.9499999999999993" customHeight="1" x14ac:dyDescent="0.2">
      <c r="E156" s="149"/>
      <c r="F156" s="149"/>
      <c r="G156" s="149"/>
      <c r="H156" s="149"/>
      <c r="I156" s="282"/>
      <c r="J156" s="149"/>
      <c r="K156" s="298"/>
      <c r="L156" s="189"/>
      <c r="M156" s="189"/>
      <c r="Q156" s="277"/>
      <c r="R156" s="253"/>
      <c r="S156" s="254"/>
    </row>
    <row r="157" spans="5:19" ht="9.9499999999999993" customHeight="1" x14ac:dyDescent="0.2">
      <c r="I157" s="176"/>
      <c r="J157" s="189"/>
      <c r="K157" s="280"/>
      <c r="L157" s="189"/>
      <c r="M157" s="189"/>
      <c r="Q157" s="277"/>
      <c r="R157" s="253"/>
      <c r="S157" s="254"/>
    </row>
    <row r="158" spans="5:19" ht="9.9499999999999993" customHeight="1" x14ac:dyDescent="0.2">
      <c r="I158" s="176"/>
      <c r="J158" s="189"/>
      <c r="K158" s="280"/>
      <c r="L158" s="189"/>
      <c r="M158" s="189"/>
      <c r="Q158" s="277"/>
      <c r="R158" s="253"/>
      <c r="S158" s="254"/>
    </row>
    <row r="159" spans="5:19" ht="9.9499999999999993" customHeight="1" x14ac:dyDescent="0.2">
      <c r="I159" s="176"/>
      <c r="J159" s="189"/>
      <c r="K159" s="280"/>
      <c r="L159" s="189"/>
      <c r="M159" s="189"/>
      <c r="Q159" s="277"/>
      <c r="R159" s="253"/>
      <c r="S159" s="254"/>
    </row>
    <row r="160" spans="5:19" ht="9.9499999999999993" customHeight="1" x14ac:dyDescent="0.2">
      <c r="I160" s="176"/>
      <c r="J160" s="189"/>
      <c r="K160" s="280"/>
      <c r="L160" s="189"/>
      <c r="M160" s="189"/>
      <c r="Q160" s="277"/>
      <c r="R160" s="253"/>
      <c r="S160" s="254"/>
    </row>
    <row r="161" spans="9:19" ht="9.9499999999999993" customHeight="1" x14ac:dyDescent="0.2">
      <c r="I161" s="176"/>
      <c r="J161" s="189"/>
      <c r="K161" s="280"/>
      <c r="L161" s="189"/>
      <c r="M161" s="189"/>
      <c r="Q161" s="277"/>
      <c r="R161" s="253"/>
      <c r="S161" s="254"/>
    </row>
    <row r="162" spans="9:19" ht="9.9499999999999993" customHeight="1" x14ac:dyDescent="0.2">
      <c r="I162" s="176"/>
      <c r="J162" s="189"/>
      <c r="K162" s="280"/>
      <c r="L162" s="189"/>
      <c r="M162" s="189"/>
      <c r="Q162" s="277"/>
      <c r="R162" s="253"/>
      <c r="S162" s="254"/>
    </row>
    <row r="163" spans="9:19" ht="9.9499999999999993" customHeight="1" x14ac:dyDescent="0.2">
      <c r="I163" s="176"/>
      <c r="J163" s="189"/>
      <c r="K163" s="280"/>
      <c r="L163" s="189"/>
      <c r="M163" s="189"/>
      <c r="Q163" s="277"/>
      <c r="R163" s="253"/>
      <c r="S163" s="254"/>
    </row>
    <row r="164" spans="9:19" ht="9.9499999999999993" customHeight="1" x14ac:dyDescent="0.2">
      <c r="I164" s="176"/>
      <c r="J164" s="189"/>
      <c r="K164" s="280"/>
      <c r="L164" s="189"/>
      <c r="M164" s="189"/>
      <c r="Q164" s="277"/>
      <c r="R164" s="253"/>
      <c r="S164" s="254"/>
    </row>
    <row r="165" spans="9:19" ht="9.9499999999999993" customHeight="1" x14ac:dyDescent="0.2">
      <c r="I165" s="176"/>
      <c r="J165" s="189"/>
      <c r="K165" s="280"/>
      <c r="L165" s="189"/>
      <c r="M165" s="189"/>
      <c r="Q165" s="277"/>
      <c r="R165" s="253"/>
      <c r="S165" s="254"/>
    </row>
    <row r="166" spans="9:19" ht="9.9499999999999993" customHeight="1" x14ac:dyDescent="0.2">
      <c r="I166" s="176"/>
      <c r="J166" s="189"/>
      <c r="K166" s="280"/>
      <c r="L166" s="189"/>
      <c r="M166" s="189"/>
      <c r="Q166" s="277"/>
      <c r="R166" s="253"/>
      <c r="S166" s="254"/>
    </row>
    <row r="167" spans="9:19" ht="9.9499999999999993" customHeight="1" x14ac:dyDescent="0.2">
      <c r="I167" s="176"/>
      <c r="J167" s="189"/>
      <c r="K167" s="280"/>
      <c r="L167" s="189"/>
      <c r="M167" s="189"/>
      <c r="Q167" s="277"/>
      <c r="R167" s="253"/>
      <c r="S167" s="254"/>
    </row>
    <row r="168" spans="9:19" ht="9.9499999999999993" customHeight="1" x14ac:dyDescent="0.2">
      <c r="I168" s="176"/>
      <c r="J168" s="189"/>
      <c r="K168" s="280"/>
      <c r="L168" s="189"/>
      <c r="M168" s="189"/>
      <c r="R168" s="253"/>
      <c r="S168" s="254"/>
    </row>
    <row r="169" spans="9:19" ht="9.9499999999999993" customHeight="1" x14ac:dyDescent="0.2">
      <c r="I169" s="176"/>
      <c r="J169" s="189"/>
      <c r="K169" s="280"/>
      <c r="L169" s="189"/>
      <c r="M169" s="189"/>
      <c r="R169" s="253"/>
      <c r="S169" s="254"/>
    </row>
    <row r="170" spans="9:19" ht="9.9499999999999993" customHeight="1" x14ac:dyDescent="0.2">
      <c r="I170" s="176"/>
      <c r="J170" s="189"/>
      <c r="K170" s="280"/>
      <c r="L170" s="189"/>
      <c r="M170" s="189"/>
    </row>
    <row r="171" spans="9:19" ht="9.9499999999999993" customHeight="1" x14ac:dyDescent="0.2">
      <c r="I171" s="176"/>
      <c r="J171" s="189"/>
      <c r="K171" s="280"/>
      <c r="L171" s="189"/>
      <c r="M171" s="189"/>
    </row>
    <row r="172" spans="9:19" ht="9.9499999999999993" customHeight="1" x14ac:dyDescent="0.2">
      <c r="I172" s="176"/>
      <c r="J172" s="189"/>
      <c r="K172" s="280"/>
      <c r="L172" s="189"/>
      <c r="M172" s="189"/>
    </row>
    <row r="173" spans="9:19" ht="9.9499999999999993" customHeight="1" x14ac:dyDescent="0.2">
      <c r="I173" s="176"/>
      <c r="J173" s="189"/>
      <c r="K173" s="280"/>
      <c r="L173" s="189"/>
      <c r="M173" s="189"/>
    </row>
    <row r="174" spans="9:19" ht="9.9499999999999993" customHeight="1" x14ac:dyDescent="0.2">
      <c r="I174" s="176"/>
      <c r="J174" s="189"/>
      <c r="K174" s="280"/>
      <c r="L174" s="189"/>
      <c r="M174" s="189"/>
    </row>
    <row r="175" spans="9:19" ht="9.9499999999999993" customHeight="1" x14ac:dyDescent="0.2">
      <c r="I175" s="176"/>
      <c r="J175" s="189"/>
      <c r="K175" s="280"/>
      <c r="L175" s="189"/>
      <c r="M175" s="189"/>
    </row>
    <row r="176" spans="9:19" ht="9.9499999999999993" customHeight="1" x14ac:dyDescent="0.2">
      <c r="I176" s="176"/>
      <c r="J176" s="189"/>
      <c r="K176" s="280"/>
      <c r="L176" s="189"/>
      <c r="M176" s="189"/>
    </row>
    <row r="177" spans="9:13" ht="9.9499999999999993" customHeight="1" x14ac:dyDescent="0.2">
      <c r="I177" s="176"/>
      <c r="J177" s="189"/>
      <c r="K177" s="280"/>
      <c r="L177" s="189"/>
      <c r="M177" s="189"/>
    </row>
    <row r="178" spans="9:13" ht="9.9499999999999993" customHeight="1" x14ac:dyDescent="0.2">
      <c r="I178" s="176"/>
      <c r="J178" s="189"/>
      <c r="K178" s="280"/>
      <c r="L178" s="189"/>
      <c r="M178" s="189"/>
    </row>
    <row r="179" spans="9:13" ht="9.9499999999999993" customHeight="1" x14ac:dyDescent="0.2">
      <c r="I179" s="176"/>
      <c r="J179" s="189"/>
      <c r="K179" s="280"/>
      <c r="L179" s="189"/>
      <c r="M179" s="189"/>
    </row>
    <row r="180" spans="9:13" ht="9.9499999999999993" customHeight="1" x14ac:dyDescent="0.2">
      <c r="I180" s="176"/>
      <c r="J180" s="189"/>
      <c r="K180" s="280"/>
      <c r="L180" s="189"/>
      <c r="M180" s="189"/>
    </row>
    <row r="181" spans="9:13" ht="9.9499999999999993" customHeight="1" x14ac:dyDescent="0.2">
      <c r="I181" s="176"/>
      <c r="J181" s="189"/>
      <c r="K181" s="280"/>
      <c r="L181" s="189"/>
      <c r="M181" s="189"/>
    </row>
    <row r="182" spans="9:13" ht="9.9499999999999993" customHeight="1" x14ac:dyDescent="0.2">
      <c r="I182" s="176"/>
      <c r="J182" s="189"/>
      <c r="K182" s="280"/>
      <c r="L182" s="189"/>
      <c r="M182" s="189"/>
    </row>
    <row r="183" spans="9:13" ht="9.9499999999999993" customHeight="1" x14ac:dyDescent="0.2">
      <c r="I183" s="176"/>
      <c r="J183" s="189"/>
      <c r="K183" s="280"/>
      <c r="L183" s="189"/>
      <c r="M183" s="189"/>
    </row>
    <row r="184" spans="9:13" ht="9.9499999999999993" customHeight="1" x14ac:dyDescent="0.2">
      <c r="I184" s="176"/>
      <c r="J184" s="189"/>
      <c r="K184" s="280"/>
      <c r="L184" s="189"/>
      <c r="M184" s="189"/>
    </row>
    <row r="185" spans="9:13" ht="9.9499999999999993" customHeight="1" x14ac:dyDescent="0.2">
      <c r="I185" s="176"/>
      <c r="J185" s="189"/>
      <c r="K185" s="280"/>
      <c r="L185" s="189"/>
      <c r="M185" s="189"/>
    </row>
    <row r="186" spans="9:13" ht="9.9499999999999993" customHeight="1" x14ac:dyDescent="0.2">
      <c r="I186" s="176"/>
      <c r="J186" s="189"/>
      <c r="K186" s="280"/>
      <c r="L186" s="189"/>
      <c r="M186" s="189"/>
    </row>
    <row r="187" spans="9:13" ht="9.9499999999999993" customHeight="1" x14ac:dyDescent="0.2">
      <c r="I187" s="176"/>
      <c r="J187" s="189"/>
      <c r="K187" s="280"/>
      <c r="L187" s="189"/>
      <c r="M187" s="189"/>
    </row>
    <row r="188" spans="9:13" ht="9.9499999999999993" customHeight="1" x14ac:dyDescent="0.2">
      <c r="I188" s="176"/>
      <c r="J188" s="189"/>
      <c r="K188" s="280"/>
      <c r="L188" s="189"/>
      <c r="M188" s="189"/>
    </row>
    <row r="189" spans="9:13" ht="9.9499999999999993" customHeight="1" x14ac:dyDescent="0.2">
      <c r="I189" s="176"/>
      <c r="J189" s="189"/>
      <c r="K189" s="280"/>
      <c r="L189" s="189"/>
      <c r="M189" s="189"/>
    </row>
    <row r="190" spans="9:13" ht="9.9499999999999993" customHeight="1" x14ac:dyDescent="0.2">
      <c r="I190" s="176"/>
      <c r="J190" s="189"/>
      <c r="K190" s="280"/>
      <c r="L190" s="189"/>
      <c r="M190" s="189"/>
    </row>
    <row r="191" spans="9:13" ht="9.9499999999999993" customHeight="1" x14ac:dyDescent="0.2">
      <c r="I191" s="176"/>
      <c r="J191" s="189"/>
      <c r="K191" s="280"/>
      <c r="L191" s="189"/>
      <c r="M191" s="189"/>
    </row>
    <row r="192" spans="9:13" ht="9.9499999999999993" customHeight="1" x14ac:dyDescent="0.2">
      <c r="I192" s="176"/>
      <c r="J192" s="189"/>
      <c r="K192" s="280"/>
      <c r="L192" s="189"/>
      <c r="M192" s="189"/>
    </row>
    <row r="193" spans="9:13" ht="9.9499999999999993" customHeight="1" x14ac:dyDescent="0.2">
      <c r="I193" s="176"/>
      <c r="J193" s="189"/>
      <c r="K193" s="280"/>
      <c r="L193" s="189"/>
      <c r="M193" s="189"/>
    </row>
    <row r="194" spans="9:13" ht="9.9499999999999993" customHeight="1" x14ac:dyDescent="0.2">
      <c r="I194" s="176"/>
      <c r="J194" s="189"/>
      <c r="K194" s="280"/>
      <c r="L194" s="189"/>
      <c r="M194" s="189"/>
    </row>
    <row r="195" spans="9:13" ht="9.9499999999999993" customHeight="1" x14ac:dyDescent="0.2">
      <c r="I195" s="176"/>
      <c r="J195" s="189"/>
      <c r="K195" s="280"/>
      <c r="L195" s="189"/>
      <c r="M195" s="189"/>
    </row>
    <row r="196" spans="9:13" ht="9.9499999999999993" customHeight="1" x14ac:dyDescent="0.2">
      <c r="I196" s="176"/>
      <c r="J196" s="189"/>
      <c r="K196" s="280"/>
      <c r="L196" s="189"/>
      <c r="M196" s="189"/>
    </row>
    <row r="197" spans="9:13" ht="9.9499999999999993" customHeight="1" x14ac:dyDescent="0.2">
      <c r="I197" s="176"/>
      <c r="J197" s="189"/>
      <c r="K197" s="280"/>
      <c r="L197" s="189"/>
      <c r="M197" s="189"/>
    </row>
    <row r="198" spans="9:13" ht="9.9499999999999993" customHeight="1" x14ac:dyDescent="0.2">
      <c r="I198" s="176"/>
      <c r="J198" s="189"/>
      <c r="K198" s="280"/>
      <c r="L198" s="189"/>
      <c r="M198" s="189"/>
    </row>
    <row r="199" spans="9:13" ht="9.9499999999999993" customHeight="1" x14ac:dyDescent="0.2">
      <c r="I199" s="176"/>
      <c r="J199" s="189"/>
      <c r="K199" s="280"/>
      <c r="L199" s="189"/>
      <c r="M199" s="189"/>
    </row>
    <row r="200" spans="9:13" ht="9.9499999999999993" customHeight="1" x14ac:dyDescent="0.2">
      <c r="I200" s="176"/>
      <c r="J200" s="189"/>
      <c r="K200" s="280"/>
      <c r="L200" s="189"/>
      <c r="M200" s="189"/>
    </row>
    <row r="201" spans="9:13" ht="9.9499999999999993" customHeight="1" x14ac:dyDescent="0.2">
      <c r="I201" s="176"/>
      <c r="J201" s="189"/>
      <c r="K201" s="280"/>
      <c r="L201" s="189"/>
      <c r="M201" s="189"/>
    </row>
    <row r="202" spans="9:13" ht="9.9499999999999993" customHeight="1" x14ac:dyDescent="0.2">
      <c r="I202" s="176"/>
      <c r="J202" s="189"/>
      <c r="K202" s="280"/>
      <c r="L202" s="189"/>
      <c r="M202" s="189"/>
    </row>
    <row r="203" spans="9:13" ht="9.9499999999999993" customHeight="1" x14ac:dyDescent="0.2">
      <c r="I203" s="176"/>
      <c r="J203" s="189"/>
      <c r="K203" s="280"/>
      <c r="L203" s="189"/>
      <c r="M203" s="189"/>
    </row>
    <row r="204" spans="9:13" ht="9.9499999999999993" customHeight="1" x14ac:dyDescent="0.2">
      <c r="I204" s="176"/>
      <c r="J204" s="189"/>
      <c r="K204" s="280"/>
      <c r="L204" s="189"/>
      <c r="M204" s="189"/>
    </row>
    <row r="205" spans="9:13" x14ac:dyDescent="0.2">
      <c r="I205" s="176"/>
      <c r="J205" s="189"/>
      <c r="K205" s="280"/>
      <c r="L205" s="189"/>
      <c r="M205" s="189"/>
    </row>
    <row r="206" spans="9:13" x14ac:dyDescent="0.2">
      <c r="I206" s="176"/>
      <c r="J206" s="189"/>
      <c r="K206" s="280"/>
      <c r="L206" s="189"/>
      <c r="M206" s="189"/>
    </row>
    <row r="207" spans="9:13" x14ac:dyDescent="0.2">
      <c r="I207" s="176"/>
      <c r="J207" s="189"/>
      <c r="K207" s="280"/>
      <c r="L207" s="189"/>
      <c r="M207" s="189"/>
    </row>
    <row r="208" spans="9:13" x14ac:dyDescent="0.2">
      <c r="I208" s="282"/>
      <c r="J208" s="149"/>
      <c r="K208" s="298"/>
      <c r="L208" s="149"/>
      <c r="M208" s="149"/>
    </row>
    <row r="209" spans="9:13" x14ac:dyDescent="0.2">
      <c r="I209" s="282"/>
      <c r="J209" s="149"/>
      <c r="K209" s="298"/>
      <c r="L209" s="149"/>
      <c r="M209" s="149"/>
    </row>
    <row r="210" spans="9:13" x14ac:dyDescent="0.2">
      <c r="I210" s="282"/>
      <c r="J210" s="149"/>
      <c r="K210" s="298"/>
      <c r="L210" s="149"/>
      <c r="M210" s="149"/>
    </row>
    <row r="211" spans="9:13" x14ac:dyDescent="0.2">
      <c r="I211" s="282"/>
      <c r="J211" s="149"/>
      <c r="K211" s="298"/>
      <c r="L211" s="149"/>
      <c r="M211" s="149"/>
    </row>
    <row r="212" spans="9:13" x14ac:dyDescent="0.2">
      <c r="I212" s="282"/>
      <c r="J212" s="149"/>
      <c r="K212" s="298"/>
      <c r="L212" s="149"/>
      <c r="M212" s="149"/>
    </row>
    <row r="213" spans="9:13" x14ac:dyDescent="0.2">
      <c r="I213" s="282"/>
      <c r="J213" s="149"/>
      <c r="K213" s="298"/>
      <c r="L213" s="149"/>
      <c r="M213" s="149"/>
    </row>
    <row r="214" spans="9:13" x14ac:dyDescent="0.2">
      <c r="I214" s="282"/>
      <c r="J214" s="149"/>
      <c r="K214" s="298"/>
      <c r="L214" s="149"/>
      <c r="M214" s="149"/>
    </row>
    <row r="215" spans="9:13" x14ac:dyDescent="0.2">
      <c r="I215" s="282"/>
      <c r="J215" s="149"/>
      <c r="K215" s="298"/>
      <c r="L215" s="149"/>
      <c r="M215" s="149"/>
    </row>
    <row r="216" spans="9:13" x14ac:dyDescent="0.2">
      <c r="I216" s="282"/>
      <c r="J216" s="149"/>
      <c r="K216" s="298"/>
      <c r="L216" s="149"/>
      <c r="M216" s="149"/>
    </row>
    <row r="217" spans="9:13" x14ac:dyDescent="0.2">
      <c r="I217" s="282"/>
      <c r="J217" s="149"/>
      <c r="K217" s="298"/>
      <c r="L217" s="149"/>
      <c r="M217" s="149"/>
    </row>
    <row r="218" spans="9:13" x14ac:dyDescent="0.2">
      <c r="I218" s="282"/>
      <c r="J218" s="149"/>
      <c r="K218" s="298"/>
      <c r="L218" s="149"/>
      <c r="M218" s="149"/>
    </row>
    <row r="219" spans="9:13" x14ac:dyDescent="0.2">
      <c r="I219" s="282"/>
      <c r="J219" s="149"/>
      <c r="K219" s="298"/>
      <c r="L219" s="149"/>
      <c r="M219" s="149"/>
    </row>
    <row r="220" spans="9:13" x14ac:dyDescent="0.2">
      <c r="I220" s="282"/>
      <c r="J220" s="149"/>
      <c r="K220" s="298"/>
      <c r="L220" s="149"/>
      <c r="M220" s="149"/>
    </row>
    <row r="221" spans="9:13" x14ac:dyDescent="0.2">
      <c r="I221" s="282"/>
      <c r="J221" s="149"/>
      <c r="K221" s="298"/>
      <c r="L221" s="149"/>
      <c r="M221" s="149"/>
    </row>
    <row r="222" spans="9:13" x14ac:dyDescent="0.2">
      <c r="I222" s="282"/>
      <c r="J222" s="149"/>
      <c r="K222" s="298"/>
      <c r="L222" s="149"/>
      <c r="M222" s="149"/>
    </row>
    <row r="223" spans="9:13" x14ac:dyDescent="0.2">
      <c r="I223" s="282"/>
      <c r="J223" s="149"/>
      <c r="K223" s="298"/>
      <c r="L223" s="149"/>
      <c r="M223" s="149"/>
    </row>
    <row r="224" spans="9:13" x14ac:dyDescent="0.2">
      <c r="I224" s="282"/>
      <c r="J224" s="149"/>
      <c r="K224" s="298"/>
      <c r="L224" s="149"/>
      <c r="M224" s="149"/>
    </row>
    <row r="225" spans="9:13" x14ac:dyDescent="0.2">
      <c r="I225" s="282"/>
      <c r="J225" s="149"/>
      <c r="K225" s="298"/>
      <c r="L225" s="149"/>
      <c r="M225" s="149"/>
    </row>
    <row r="226" spans="9:13" x14ac:dyDescent="0.2">
      <c r="I226" s="282"/>
      <c r="J226" s="149"/>
      <c r="K226" s="298"/>
      <c r="L226" s="149"/>
      <c r="M226" s="149"/>
    </row>
    <row r="227" spans="9:13" x14ac:dyDescent="0.2">
      <c r="I227" s="282"/>
      <c r="J227" s="149"/>
      <c r="K227" s="298"/>
      <c r="L227" s="149"/>
      <c r="M227" s="149"/>
    </row>
    <row r="228" spans="9:13" x14ac:dyDescent="0.2">
      <c r="I228" s="282"/>
      <c r="J228" s="149"/>
      <c r="K228" s="298"/>
      <c r="L228" s="149"/>
      <c r="M228" s="149"/>
    </row>
    <row r="229" spans="9:13" x14ac:dyDescent="0.2">
      <c r="I229" s="282"/>
      <c r="J229" s="149"/>
      <c r="K229" s="298"/>
      <c r="L229" s="149"/>
      <c r="M229" s="149"/>
    </row>
    <row r="230" spans="9:13" x14ac:dyDescent="0.2">
      <c r="I230" s="282"/>
      <c r="J230" s="149"/>
      <c r="K230" s="298"/>
      <c r="L230" s="149"/>
      <c r="M230" s="149"/>
    </row>
    <row r="231" spans="9:13" x14ac:dyDescent="0.2">
      <c r="I231" s="282"/>
      <c r="J231" s="149"/>
      <c r="K231" s="298"/>
      <c r="L231" s="149"/>
      <c r="M231" s="149"/>
    </row>
    <row r="232" spans="9:13" x14ac:dyDescent="0.2">
      <c r="I232" s="282"/>
      <c r="J232" s="149"/>
      <c r="K232" s="298"/>
      <c r="L232" s="149"/>
      <c r="M232" s="149"/>
    </row>
    <row r="233" spans="9:13" x14ac:dyDescent="0.2">
      <c r="I233" s="282"/>
      <c r="J233" s="149"/>
      <c r="K233" s="298"/>
      <c r="L233" s="149"/>
      <c r="M233" s="149"/>
    </row>
    <row r="234" spans="9:13" x14ac:dyDescent="0.2">
      <c r="I234" s="282"/>
      <c r="J234" s="149"/>
      <c r="K234" s="298"/>
      <c r="L234" s="149"/>
      <c r="M234" s="149"/>
    </row>
    <row r="235" spans="9:13" x14ac:dyDescent="0.2">
      <c r="I235" s="282"/>
      <c r="J235" s="149"/>
      <c r="K235" s="298"/>
      <c r="L235" s="149"/>
      <c r="M235" s="149"/>
    </row>
    <row r="236" spans="9:13" x14ac:dyDescent="0.2">
      <c r="I236" s="282"/>
      <c r="J236" s="149"/>
      <c r="K236" s="298"/>
      <c r="L236" s="149"/>
      <c r="M236" s="149"/>
    </row>
    <row r="237" spans="9:13" x14ac:dyDescent="0.2">
      <c r="I237" s="282"/>
      <c r="J237" s="149"/>
      <c r="K237" s="298"/>
      <c r="L237" s="149"/>
      <c r="M237" s="149"/>
    </row>
    <row r="238" spans="9:13" x14ac:dyDescent="0.2">
      <c r="I238" s="282"/>
      <c r="J238" s="149"/>
      <c r="K238" s="298"/>
      <c r="L238" s="149"/>
      <c r="M238" s="149"/>
    </row>
    <row r="239" spans="9:13" x14ac:dyDescent="0.2">
      <c r="I239" s="282"/>
      <c r="J239" s="149"/>
      <c r="K239" s="298"/>
      <c r="L239" s="149"/>
      <c r="M239" s="149"/>
    </row>
    <row r="240" spans="9:13" x14ac:dyDescent="0.2">
      <c r="I240" s="282"/>
      <c r="J240" s="149"/>
      <c r="K240" s="298"/>
      <c r="L240" s="149"/>
      <c r="M240" s="149"/>
    </row>
    <row r="241" spans="9:13" x14ac:dyDescent="0.2">
      <c r="I241" s="282"/>
      <c r="J241" s="149"/>
      <c r="K241" s="298"/>
      <c r="L241" s="149"/>
      <c r="M241" s="149"/>
    </row>
    <row r="242" spans="9:13" x14ac:dyDescent="0.2">
      <c r="I242" s="282"/>
      <c r="J242" s="149"/>
      <c r="K242" s="298"/>
      <c r="L242" s="149"/>
      <c r="M242" s="149"/>
    </row>
    <row r="243" spans="9:13" x14ac:dyDescent="0.2">
      <c r="I243" s="282"/>
      <c r="J243" s="149"/>
      <c r="K243" s="298"/>
      <c r="L243" s="149"/>
      <c r="M243" s="149"/>
    </row>
    <row r="244" spans="9:13" x14ac:dyDescent="0.2">
      <c r="I244" s="282"/>
      <c r="J244" s="149"/>
      <c r="K244" s="298"/>
      <c r="L244" s="149"/>
      <c r="M244" s="149"/>
    </row>
    <row r="245" spans="9:13" x14ac:dyDescent="0.2">
      <c r="I245" s="282"/>
      <c r="J245" s="149"/>
      <c r="K245" s="298"/>
      <c r="L245" s="149"/>
      <c r="M245" s="149"/>
    </row>
    <row r="246" spans="9:13" x14ac:dyDescent="0.2">
      <c r="I246" s="282"/>
      <c r="J246" s="149"/>
      <c r="K246" s="298"/>
      <c r="L246" s="149"/>
      <c r="M246" s="149"/>
    </row>
    <row r="247" spans="9:13" x14ac:dyDescent="0.2">
      <c r="I247" s="282"/>
      <c r="J247" s="149"/>
      <c r="K247" s="298"/>
      <c r="L247" s="149"/>
      <c r="M247" s="149"/>
    </row>
    <row r="248" spans="9:13" x14ac:dyDescent="0.2">
      <c r="I248" s="282"/>
      <c r="J248" s="149"/>
      <c r="K248" s="298"/>
      <c r="L248" s="149"/>
      <c r="M248" s="149"/>
    </row>
    <row r="249" spans="9:13" x14ac:dyDescent="0.2">
      <c r="I249" s="282"/>
      <c r="J249" s="149"/>
      <c r="K249" s="298"/>
      <c r="L249" s="149"/>
      <c r="M249" s="149"/>
    </row>
    <row r="250" spans="9:13" x14ac:dyDescent="0.2">
      <c r="I250" s="282"/>
      <c r="J250" s="149"/>
      <c r="K250" s="298"/>
      <c r="L250" s="149"/>
      <c r="M250" s="149"/>
    </row>
    <row r="251" spans="9:13" x14ac:dyDescent="0.2">
      <c r="I251" s="282"/>
      <c r="J251" s="149"/>
      <c r="K251" s="298"/>
      <c r="L251" s="149"/>
      <c r="M251" s="149"/>
    </row>
    <row r="252" spans="9:13" x14ac:dyDescent="0.2">
      <c r="I252" s="282"/>
      <c r="J252" s="149"/>
      <c r="K252" s="298"/>
      <c r="L252" s="149"/>
      <c r="M252" s="149"/>
    </row>
    <row r="253" spans="9:13" x14ac:dyDescent="0.2">
      <c r="I253" s="282"/>
      <c r="J253" s="149"/>
      <c r="K253" s="298"/>
      <c r="L253" s="149"/>
      <c r="M253" s="149"/>
    </row>
    <row r="254" spans="9:13" x14ac:dyDescent="0.2">
      <c r="I254" s="282"/>
      <c r="J254" s="149"/>
      <c r="K254" s="298"/>
      <c r="L254" s="149"/>
      <c r="M254" s="149"/>
    </row>
    <row r="255" spans="9:13" x14ac:dyDescent="0.2">
      <c r="I255" s="282"/>
      <c r="J255" s="149"/>
      <c r="K255" s="298"/>
      <c r="L255" s="149"/>
      <c r="M255" s="149"/>
    </row>
    <row r="256" spans="9:13" x14ac:dyDescent="0.2">
      <c r="I256" s="282"/>
      <c r="J256" s="149"/>
      <c r="K256" s="298"/>
      <c r="L256" s="149"/>
      <c r="M256" s="149"/>
    </row>
    <row r="257" spans="9:13" x14ac:dyDescent="0.2">
      <c r="I257" s="282"/>
      <c r="J257" s="149"/>
      <c r="K257" s="298"/>
      <c r="L257" s="149"/>
      <c r="M257" s="149"/>
    </row>
    <row r="258" spans="9:13" x14ac:dyDescent="0.2">
      <c r="I258" s="282"/>
      <c r="J258" s="149"/>
      <c r="K258" s="298"/>
      <c r="L258" s="149"/>
      <c r="M258" s="149"/>
    </row>
    <row r="259" spans="9:13" x14ac:dyDescent="0.2">
      <c r="I259" s="282"/>
      <c r="J259" s="149"/>
      <c r="K259" s="298"/>
      <c r="L259" s="149"/>
      <c r="M259" s="149"/>
    </row>
    <row r="260" spans="9:13" x14ac:dyDescent="0.2">
      <c r="I260" s="282"/>
      <c r="J260" s="149"/>
      <c r="K260" s="298"/>
      <c r="L260" s="149"/>
      <c r="M260" s="149"/>
    </row>
    <row r="261" spans="9:13" x14ac:dyDescent="0.2">
      <c r="I261" s="282"/>
      <c r="J261" s="149"/>
      <c r="K261" s="298"/>
      <c r="L261" s="149"/>
      <c r="M261" s="149"/>
    </row>
    <row r="262" spans="9:13" x14ac:dyDescent="0.2">
      <c r="I262" s="282"/>
      <c r="J262" s="149"/>
      <c r="K262" s="298"/>
      <c r="L262" s="149"/>
      <c r="M262" s="149"/>
    </row>
    <row r="263" spans="9:13" x14ac:dyDescent="0.2">
      <c r="I263" s="282"/>
      <c r="J263" s="149"/>
      <c r="K263" s="298"/>
      <c r="L263" s="149"/>
      <c r="M263" s="149"/>
    </row>
    <row r="264" spans="9:13" x14ac:dyDescent="0.2">
      <c r="I264" s="282"/>
      <c r="J264" s="149"/>
      <c r="K264" s="298"/>
      <c r="L264" s="149"/>
      <c r="M264" s="149"/>
    </row>
    <row r="265" spans="9:13" x14ac:dyDescent="0.2">
      <c r="I265" s="282"/>
      <c r="J265" s="149"/>
      <c r="K265" s="298"/>
      <c r="L265" s="149"/>
      <c r="M265" s="149"/>
    </row>
    <row r="266" spans="9:13" x14ac:dyDescent="0.2">
      <c r="I266" s="282"/>
      <c r="J266" s="149"/>
      <c r="K266" s="298"/>
      <c r="L266" s="149"/>
      <c r="M266" s="149"/>
    </row>
    <row r="267" spans="9:13" x14ac:dyDescent="0.2">
      <c r="I267" s="282"/>
      <c r="J267" s="149"/>
      <c r="K267" s="298"/>
      <c r="L267" s="149"/>
      <c r="M267" s="149"/>
    </row>
    <row r="268" spans="9:13" x14ac:dyDescent="0.2">
      <c r="I268" s="282"/>
      <c r="J268" s="149"/>
      <c r="K268" s="298"/>
      <c r="L268" s="149"/>
      <c r="M268" s="149"/>
    </row>
    <row r="269" spans="9:13" x14ac:dyDescent="0.2">
      <c r="I269" s="282"/>
      <c r="J269" s="149"/>
      <c r="K269" s="298"/>
      <c r="L269" s="149"/>
      <c r="M269" s="149"/>
    </row>
    <row r="270" spans="9:13" x14ac:dyDescent="0.2">
      <c r="I270" s="282"/>
      <c r="J270" s="149"/>
      <c r="K270" s="298"/>
      <c r="L270" s="149"/>
      <c r="M270" s="149"/>
    </row>
    <row r="271" spans="9:13" x14ac:dyDescent="0.2">
      <c r="I271" s="282"/>
      <c r="J271" s="149"/>
      <c r="K271" s="298"/>
      <c r="L271" s="149"/>
      <c r="M271" s="149"/>
    </row>
    <row r="272" spans="9:13" x14ac:dyDescent="0.2">
      <c r="I272" s="282"/>
      <c r="J272" s="149"/>
      <c r="K272" s="298"/>
      <c r="L272" s="149"/>
      <c r="M272" s="149"/>
    </row>
    <row r="273" spans="9:13" x14ac:dyDescent="0.2">
      <c r="I273" s="282"/>
      <c r="J273" s="149"/>
      <c r="K273" s="298"/>
      <c r="L273" s="149"/>
      <c r="M273" s="149"/>
    </row>
    <row r="274" spans="9:13" x14ac:dyDescent="0.2">
      <c r="I274" s="282"/>
      <c r="J274" s="149"/>
      <c r="K274" s="298"/>
      <c r="L274" s="149"/>
      <c r="M274" s="149"/>
    </row>
    <row r="275" spans="9:13" x14ac:dyDescent="0.2">
      <c r="I275" s="282"/>
      <c r="J275" s="149"/>
      <c r="K275" s="298"/>
      <c r="L275" s="149"/>
      <c r="M275" s="149"/>
    </row>
    <row r="276" spans="9:13" x14ac:dyDescent="0.2">
      <c r="I276" s="282"/>
      <c r="J276" s="149"/>
      <c r="K276" s="298"/>
      <c r="L276" s="149"/>
      <c r="M276" s="149"/>
    </row>
    <row r="277" spans="9:13" x14ac:dyDescent="0.2">
      <c r="I277" s="282"/>
      <c r="J277" s="149"/>
      <c r="K277" s="298"/>
      <c r="L277" s="149"/>
      <c r="M277" s="149"/>
    </row>
    <row r="278" spans="9:13" x14ac:dyDescent="0.2">
      <c r="I278" s="282"/>
      <c r="J278" s="149"/>
      <c r="K278" s="298"/>
      <c r="L278" s="149"/>
      <c r="M278" s="149"/>
    </row>
    <row r="279" spans="9:13" x14ac:dyDescent="0.2">
      <c r="I279" s="282"/>
      <c r="J279" s="149"/>
      <c r="K279" s="298"/>
      <c r="L279" s="149"/>
      <c r="M279" s="149"/>
    </row>
    <row r="280" spans="9:13" x14ac:dyDescent="0.2">
      <c r="I280" s="282"/>
      <c r="J280" s="149"/>
      <c r="K280" s="298"/>
      <c r="L280" s="149"/>
      <c r="M280" s="149"/>
    </row>
    <row r="281" spans="9:13" x14ac:dyDescent="0.2">
      <c r="I281" s="282"/>
      <c r="J281" s="149"/>
      <c r="K281" s="298"/>
      <c r="L281" s="149"/>
      <c r="M281" s="149"/>
    </row>
    <row r="282" spans="9:13" x14ac:dyDescent="0.2">
      <c r="I282" s="282"/>
      <c r="J282" s="149"/>
      <c r="K282" s="298"/>
      <c r="L282" s="149"/>
      <c r="M282" s="149"/>
    </row>
    <row r="283" spans="9:13" x14ac:dyDescent="0.2">
      <c r="I283" s="282"/>
      <c r="J283" s="149"/>
      <c r="K283" s="298"/>
      <c r="L283" s="149"/>
      <c r="M283" s="149"/>
    </row>
    <row r="284" spans="9:13" x14ac:dyDescent="0.2">
      <c r="I284" s="282"/>
      <c r="J284" s="149"/>
      <c r="K284" s="298"/>
      <c r="L284" s="149"/>
      <c r="M284" s="149"/>
    </row>
    <row r="285" spans="9:13" x14ac:dyDescent="0.2">
      <c r="I285" s="282"/>
      <c r="J285" s="149"/>
      <c r="K285" s="298"/>
      <c r="L285" s="149"/>
      <c r="M285" s="149"/>
    </row>
    <row r="286" spans="9:13" x14ac:dyDescent="0.2">
      <c r="I286" s="282"/>
      <c r="J286" s="149"/>
      <c r="K286" s="298"/>
      <c r="L286" s="149"/>
      <c r="M286" s="149"/>
    </row>
    <row r="287" spans="9:13" x14ac:dyDescent="0.2">
      <c r="I287" s="282"/>
      <c r="J287" s="149"/>
      <c r="K287" s="298"/>
      <c r="L287" s="149"/>
      <c r="M287" s="149"/>
    </row>
    <row r="288" spans="9:13" x14ac:dyDescent="0.2">
      <c r="I288" s="282"/>
      <c r="J288" s="149"/>
      <c r="K288" s="298"/>
      <c r="L288" s="149"/>
      <c r="M288" s="149"/>
    </row>
    <row r="289" spans="9:13" x14ac:dyDescent="0.2">
      <c r="I289" s="282"/>
      <c r="J289" s="149"/>
      <c r="K289" s="298"/>
      <c r="L289" s="149"/>
      <c r="M289" s="149"/>
    </row>
    <row r="290" spans="9:13" x14ac:dyDescent="0.2">
      <c r="I290" s="282"/>
      <c r="J290" s="149"/>
      <c r="K290" s="298"/>
      <c r="L290" s="149"/>
      <c r="M290" s="149"/>
    </row>
    <row r="291" spans="9:13" x14ac:dyDescent="0.2">
      <c r="I291" s="282"/>
      <c r="J291" s="149"/>
      <c r="K291" s="298"/>
      <c r="L291" s="149"/>
      <c r="M291" s="149"/>
    </row>
    <row r="292" spans="9:13" x14ac:dyDescent="0.2">
      <c r="I292" s="282"/>
      <c r="J292" s="149"/>
      <c r="K292" s="298"/>
      <c r="L292" s="149"/>
      <c r="M292" s="149"/>
    </row>
    <row r="293" spans="9:13" x14ac:dyDescent="0.2">
      <c r="I293" s="282"/>
      <c r="J293" s="149"/>
      <c r="K293" s="298"/>
      <c r="L293" s="149"/>
      <c r="M293" s="149"/>
    </row>
    <row r="294" spans="9:13" x14ac:dyDescent="0.2">
      <c r="I294" s="282"/>
      <c r="J294" s="149"/>
      <c r="K294" s="298"/>
      <c r="L294" s="149"/>
      <c r="M294" s="149"/>
    </row>
    <row r="295" spans="9:13" x14ac:dyDescent="0.2">
      <c r="I295" s="282"/>
      <c r="J295" s="149"/>
      <c r="K295" s="298"/>
      <c r="L295" s="149"/>
      <c r="M295" s="149"/>
    </row>
    <row r="296" spans="9:13" x14ac:dyDescent="0.2">
      <c r="I296" s="282"/>
      <c r="J296" s="149"/>
      <c r="K296" s="298"/>
      <c r="L296" s="149"/>
      <c r="M296" s="149"/>
    </row>
    <row r="297" spans="9:13" x14ac:dyDescent="0.2">
      <c r="I297" s="282"/>
      <c r="J297" s="149"/>
      <c r="K297" s="298"/>
      <c r="L297" s="149"/>
      <c r="M297" s="149"/>
    </row>
    <row r="298" spans="9:13" x14ac:dyDescent="0.2">
      <c r="I298" s="282"/>
      <c r="J298" s="149"/>
      <c r="K298" s="298"/>
      <c r="L298" s="149"/>
      <c r="M298" s="149"/>
    </row>
    <row r="299" spans="9:13" x14ac:dyDescent="0.2">
      <c r="I299" s="282"/>
      <c r="J299" s="149"/>
      <c r="K299" s="298"/>
      <c r="L299" s="149"/>
      <c r="M299" s="149"/>
    </row>
    <row r="300" spans="9:13" x14ac:dyDescent="0.2">
      <c r="I300" s="282"/>
      <c r="J300" s="149"/>
      <c r="K300" s="298"/>
      <c r="L300" s="149"/>
      <c r="M300" s="149"/>
    </row>
    <row r="301" spans="9:13" x14ac:dyDescent="0.2">
      <c r="I301" s="282"/>
      <c r="J301" s="149"/>
      <c r="K301" s="298"/>
      <c r="L301" s="149"/>
      <c r="M301" s="149"/>
    </row>
    <row r="302" spans="9:13" x14ac:dyDescent="0.2">
      <c r="I302" s="282"/>
      <c r="J302" s="149"/>
      <c r="K302" s="298"/>
      <c r="L302" s="149"/>
      <c r="M302" s="149"/>
    </row>
    <row r="303" spans="9:13" x14ac:dyDescent="0.2">
      <c r="I303" s="282"/>
      <c r="J303" s="149"/>
      <c r="K303" s="298"/>
      <c r="L303" s="149"/>
      <c r="M303" s="149"/>
    </row>
    <row r="304" spans="9:13" x14ac:dyDescent="0.2">
      <c r="I304" s="282"/>
      <c r="J304" s="149"/>
      <c r="K304" s="298"/>
      <c r="L304" s="149"/>
      <c r="M304" s="149"/>
    </row>
    <row r="305" spans="9:13" x14ac:dyDescent="0.2">
      <c r="I305" s="282"/>
      <c r="J305" s="149"/>
      <c r="K305" s="298"/>
      <c r="L305" s="149"/>
      <c r="M305" s="149"/>
    </row>
    <row r="306" spans="9:13" x14ac:dyDescent="0.2">
      <c r="I306" s="282"/>
      <c r="J306" s="149"/>
      <c r="K306" s="298"/>
      <c r="L306" s="149"/>
      <c r="M306" s="149"/>
    </row>
    <row r="307" spans="9:13" x14ac:dyDescent="0.2">
      <c r="I307" s="282"/>
      <c r="J307" s="149"/>
      <c r="K307" s="298"/>
      <c r="L307" s="149"/>
      <c r="M307" s="149"/>
    </row>
    <row r="308" spans="9:13" x14ac:dyDescent="0.2">
      <c r="I308" s="282"/>
      <c r="J308" s="149"/>
      <c r="K308" s="298"/>
      <c r="L308" s="149"/>
      <c r="M308" s="149"/>
    </row>
    <row r="309" spans="9:13" x14ac:dyDescent="0.2">
      <c r="I309" s="282"/>
      <c r="J309" s="149"/>
      <c r="K309" s="298"/>
      <c r="L309" s="149"/>
      <c r="M309" s="149"/>
    </row>
    <row r="310" spans="9:13" x14ac:dyDescent="0.2">
      <c r="I310" s="282"/>
      <c r="J310" s="149"/>
      <c r="K310" s="298"/>
      <c r="L310" s="149"/>
      <c r="M310" s="149"/>
    </row>
    <row r="311" spans="9:13" x14ac:dyDescent="0.2">
      <c r="I311" s="282"/>
      <c r="J311" s="149"/>
      <c r="K311" s="298"/>
      <c r="L311" s="149"/>
      <c r="M311" s="149"/>
    </row>
    <row r="312" spans="9:13" x14ac:dyDescent="0.2">
      <c r="I312" s="282"/>
      <c r="J312" s="149"/>
      <c r="K312" s="298"/>
      <c r="L312" s="149"/>
      <c r="M312" s="149"/>
    </row>
    <row r="313" spans="9:13" x14ac:dyDescent="0.2">
      <c r="I313" s="282"/>
      <c r="J313" s="149"/>
      <c r="K313" s="298"/>
      <c r="L313" s="149"/>
      <c r="M313" s="149"/>
    </row>
    <row r="314" spans="9:13" x14ac:dyDescent="0.2">
      <c r="I314" s="282"/>
      <c r="J314" s="149"/>
      <c r="K314" s="298"/>
      <c r="L314" s="149"/>
      <c r="M314" s="149"/>
    </row>
    <row r="315" spans="9:13" x14ac:dyDescent="0.2">
      <c r="I315" s="282"/>
      <c r="J315" s="149"/>
      <c r="K315" s="298"/>
      <c r="L315" s="149"/>
      <c r="M315" s="149"/>
    </row>
    <row r="316" spans="9:13" x14ac:dyDescent="0.2">
      <c r="I316" s="282"/>
      <c r="J316" s="149"/>
      <c r="K316" s="298"/>
      <c r="L316" s="149"/>
      <c r="M316" s="149"/>
    </row>
    <row r="317" spans="9:13" x14ac:dyDescent="0.2">
      <c r="I317" s="282"/>
      <c r="J317" s="149"/>
      <c r="K317" s="298"/>
      <c r="L317" s="149"/>
      <c r="M317" s="149"/>
    </row>
    <row r="318" spans="9:13" x14ac:dyDescent="0.2">
      <c r="I318" s="282"/>
      <c r="J318" s="149"/>
      <c r="K318" s="298"/>
      <c r="L318" s="149"/>
      <c r="M318" s="149"/>
    </row>
    <row r="319" spans="9:13" x14ac:dyDescent="0.2">
      <c r="I319" s="282"/>
      <c r="J319" s="149"/>
      <c r="K319" s="298"/>
      <c r="L319" s="149"/>
      <c r="M319" s="149"/>
    </row>
    <row r="320" spans="9:13" x14ac:dyDescent="0.2">
      <c r="I320" s="282"/>
      <c r="J320" s="149"/>
      <c r="K320" s="298"/>
      <c r="L320" s="149"/>
      <c r="M320" s="149"/>
    </row>
    <row r="321" spans="9:13" x14ac:dyDescent="0.2">
      <c r="I321" s="282"/>
      <c r="J321" s="149"/>
      <c r="K321" s="298"/>
      <c r="L321" s="149"/>
      <c r="M321" s="149"/>
    </row>
    <row r="322" spans="9:13" x14ac:dyDescent="0.2">
      <c r="I322" s="282"/>
      <c r="J322" s="149"/>
      <c r="K322" s="298"/>
      <c r="L322" s="149"/>
      <c r="M322" s="149"/>
    </row>
    <row r="323" spans="9:13" x14ac:dyDescent="0.2">
      <c r="I323" s="282"/>
      <c r="J323" s="149"/>
      <c r="K323" s="298"/>
      <c r="L323" s="149"/>
      <c r="M323" s="149"/>
    </row>
    <row r="324" spans="9:13" x14ac:dyDescent="0.2">
      <c r="I324" s="282"/>
      <c r="J324" s="149"/>
      <c r="K324" s="298"/>
      <c r="L324" s="149"/>
      <c r="M324" s="149"/>
    </row>
    <row r="325" spans="9:13" x14ac:dyDescent="0.2">
      <c r="I325" s="282"/>
      <c r="J325" s="149"/>
      <c r="K325" s="298"/>
      <c r="L325" s="149"/>
      <c r="M325" s="149"/>
    </row>
    <row r="326" spans="9:13" x14ac:dyDescent="0.2">
      <c r="I326" s="282"/>
      <c r="J326" s="149"/>
      <c r="K326" s="298"/>
      <c r="L326" s="149"/>
      <c r="M326" s="149"/>
    </row>
    <row r="327" spans="9:13" x14ac:dyDescent="0.2">
      <c r="I327" s="282"/>
      <c r="J327" s="149"/>
      <c r="K327" s="298"/>
      <c r="L327" s="149"/>
      <c r="M327" s="149"/>
    </row>
    <row r="328" spans="9:13" x14ac:dyDescent="0.2">
      <c r="I328" s="282"/>
      <c r="J328" s="149"/>
      <c r="K328" s="298"/>
      <c r="L328" s="149"/>
      <c r="M328" s="149"/>
    </row>
    <row r="329" spans="9:13" x14ac:dyDescent="0.2">
      <c r="I329" s="282"/>
      <c r="J329" s="149"/>
      <c r="K329" s="298"/>
      <c r="L329" s="149"/>
      <c r="M329" s="149"/>
    </row>
    <row r="330" spans="9:13" x14ac:dyDescent="0.2">
      <c r="I330" s="282"/>
      <c r="J330" s="149"/>
      <c r="K330" s="298"/>
      <c r="L330" s="149"/>
      <c r="M330" s="149"/>
    </row>
    <row r="331" spans="9:13" x14ac:dyDescent="0.2">
      <c r="I331" s="282"/>
      <c r="J331" s="149"/>
      <c r="K331" s="298"/>
      <c r="L331" s="149"/>
      <c r="M331" s="149"/>
    </row>
    <row r="332" spans="9:13" x14ac:dyDescent="0.2">
      <c r="I332" s="282"/>
      <c r="J332" s="149"/>
      <c r="K332" s="298"/>
      <c r="L332" s="149"/>
      <c r="M332" s="149"/>
    </row>
    <row r="333" spans="9:13" x14ac:dyDescent="0.2">
      <c r="I333" s="282"/>
      <c r="J333" s="149"/>
      <c r="K333" s="298"/>
      <c r="L333" s="149"/>
      <c r="M333" s="149"/>
    </row>
    <row r="334" spans="9:13" x14ac:dyDescent="0.2">
      <c r="I334" s="282"/>
      <c r="J334" s="149"/>
      <c r="K334" s="298"/>
      <c r="L334" s="149"/>
      <c r="M334" s="149"/>
    </row>
    <row r="335" spans="9:13" x14ac:dyDescent="0.2">
      <c r="I335" s="282"/>
      <c r="J335" s="149"/>
      <c r="K335" s="298"/>
      <c r="L335" s="149"/>
      <c r="M335" s="149"/>
    </row>
    <row r="336" spans="9:13" x14ac:dyDescent="0.2">
      <c r="I336" s="282"/>
      <c r="J336" s="149"/>
      <c r="K336" s="298"/>
      <c r="L336" s="149"/>
      <c r="M336" s="149"/>
    </row>
    <row r="337" spans="9:13" x14ac:dyDescent="0.2">
      <c r="I337" s="282"/>
      <c r="J337" s="149"/>
      <c r="K337" s="298"/>
      <c r="L337" s="149"/>
      <c r="M337" s="149"/>
    </row>
    <row r="338" spans="9:13" x14ac:dyDescent="0.2">
      <c r="I338" s="282"/>
      <c r="J338" s="149"/>
      <c r="K338" s="298"/>
      <c r="L338" s="149"/>
      <c r="M338" s="149"/>
    </row>
    <row r="339" spans="9:13" x14ac:dyDescent="0.2">
      <c r="I339" s="282"/>
      <c r="J339" s="149"/>
      <c r="K339" s="298"/>
      <c r="L339" s="149"/>
      <c r="M339" s="149"/>
    </row>
    <row r="340" spans="9:13" x14ac:dyDescent="0.2">
      <c r="I340" s="282"/>
      <c r="J340" s="149"/>
      <c r="K340" s="298"/>
      <c r="L340" s="149"/>
      <c r="M340" s="149"/>
    </row>
    <row r="341" spans="9:13" x14ac:dyDescent="0.2">
      <c r="I341" s="282"/>
      <c r="J341" s="149"/>
      <c r="K341" s="298"/>
      <c r="L341" s="149"/>
      <c r="M341" s="149"/>
    </row>
    <row r="342" spans="9:13" x14ac:dyDescent="0.2">
      <c r="I342" s="282"/>
      <c r="J342" s="149"/>
      <c r="K342" s="298"/>
      <c r="L342" s="149"/>
      <c r="M342" s="149"/>
    </row>
    <row r="343" spans="9:13" x14ac:dyDescent="0.2">
      <c r="I343" s="282"/>
      <c r="J343" s="149"/>
      <c r="K343" s="298"/>
      <c r="L343" s="149"/>
      <c r="M343" s="149"/>
    </row>
    <row r="344" spans="9:13" x14ac:dyDescent="0.2">
      <c r="I344" s="282"/>
      <c r="J344" s="149"/>
      <c r="K344" s="298"/>
      <c r="L344" s="149"/>
      <c r="M344" s="149"/>
    </row>
    <row r="345" spans="9:13" x14ac:dyDescent="0.2">
      <c r="I345" s="282"/>
      <c r="J345" s="149"/>
      <c r="K345" s="298"/>
      <c r="L345" s="149"/>
      <c r="M345" s="149"/>
    </row>
    <row r="346" spans="9:13" x14ac:dyDescent="0.2">
      <c r="I346" s="282"/>
      <c r="J346" s="149"/>
      <c r="K346" s="298"/>
      <c r="L346" s="149"/>
      <c r="M346" s="149"/>
    </row>
    <row r="347" spans="9:13" x14ac:dyDescent="0.2">
      <c r="I347" s="282"/>
      <c r="J347" s="149"/>
      <c r="K347" s="298"/>
      <c r="L347" s="149"/>
      <c r="M347" s="149"/>
    </row>
    <row r="348" spans="9:13" x14ac:dyDescent="0.2">
      <c r="I348" s="282"/>
      <c r="J348" s="149"/>
      <c r="K348" s="298"/>
      <c r="L348" s="149"/>
      <c r="M348" s="149"/>
    </row>
    <row r="349" spans="9:13" x14ac:dyDescent="0.2">
      <c r="I349" s="282"/>
      <c r="J349" s="149"/>
      <c r="K349" s="298"/>
      <c r="L349" s="149"/>
      <c r="M349" s="149"/>
    </row>
    <row r="350" spans="9:13" x14ac:dyDescent="0.2">
      <c r="I350" s="282"/>
      <c r="J350" s="149"/>
      <c r="K350" s="298"/>
      <c r="L350" s="149"/>
      <c r="M350" s="149"/>
    </row>
    <row r="351" spans="9:13" x14ac:dyDescent="0.2">
      <c r="I351" s="282"/>
      <c r="J351" s="149"/>
      <c r="K351" s="298"/>
      <c r="L351" s="149"/>
      <c r="M351" s="149"/>
    </row>
    <row r="352" spans="9:13" x14ac:dyDescent="0.2">
      <c r="I352" s="282"/>
      <c r="J352" s="149"/>
      <c r="K352" s="298"/>
      <c r="L352" s="149"/>
      <c r="M352" s="149"/>
    </row>
    <row r="353" spans="9:13" x14ac:dyDescent="0.2">
      <c r="I353" s="282"/>
      <c r="J353" s="149"/>
      <c r="K353" s="298"/>
      <c r="L353" s="149"/>
      <c r="M353" s="149"/>
    </row>
    <row r="354" spans="9:13" x14ac:dyDescent="0.2">
      <c r="I354" s="282"/>
      <c r="J354" s="149"/>
      <c r="K354" s="298"/>
      <c r="L354" s="149"/>
      <c r="M354" s="149"/>
    </row>
    <row r="355" spans="9:13" x14ac:dyDescent="0.2">
      <c r="I355" s="282"/>
      <c r="J355" s="149"/>
      <c r="K355" s="298"/>
      <c r="L355" s="149"/>
      <c r="M355" s="149"/>
    </row>
    <row r="356" spans="9:13" x14ac:dyDescent="0.2">
      <c r="I356" s="282"/>
      <c r="J356" s="149"/>
      <c r="K356" s="298"/>
      <c r="L356" s="149"/>
      <c r="M356" s="149"/>
    </row>
    <row r="357" spans="9:13" x14ac:dyDescent="0.2">
      <c r="I357" s="282"/>
      <c r="J357" s="149"/>
      <c r="K357" s="298"/>
      <c r="L357" s="149"/>
      <c r="M357" s="149"/>
    </row>
    <row r="358" spans="9:13" x14ac:dyDescent="0.2">
      <c r="I358" s="282"/>
      <c r="J358" s="149"/>
      <c r="K358" s="298"/>
      <c r="L358" s="149"/>
      <c r="M358" s="149"/>
    </row>
    <row r="359" spans="9:13" x14ac:dyDescent="0.2">
      <c r="I359" s="282"/>
      <c r="J359" s="149"/>
      <c r="K359" s="298"/>
      <c r="L359" s="149"/>
      <c r="M359" s="149"/>
    </row>
    <row r="360" spans="9:13" x14ac:dyDescent="0.2">
      <c r="I360" s="282"/>
      <c r="J360" s="149"/>
      <c r="K360" s="298"/>
      <c r="L360" s="149"/>
      <c r="M360" s="149"/>
    </row>
    <row r="361" spans="9:13" x14ac:dyDescent="0.2">
      <c r="I361" s="282"/>
      <c r="J361" s="149"/>
      <c r="K361" s="298"/>
      <c r="L361" s="149"/>
      <c r="M361" s="149"/>
    </row>
    <row r="362" spans="9:13" x14ac:dyDescent="0.2">
      <c r="I362" s="282"/>
      <c r="J362" s="149"/>
      <c r="K362" s="298"/>
      <c r="L362" s="149"/>
      <c r="M362" s="149"/>
    </row>
    <row r="363" spans="9:13" x14ac:dyDescent="0.2">
      <c r="I363" s="282"/>
      <c r="J363" s="149"/>
      <c r="K363" s="298"/>
      <c r="L363" s="149"/>
      <c r="M363" s="149"/>
    </row>
    <row r="364" spans="9:13" x14ac:dyDescent="0.2">
      <c r="I364" s="282"/>
      <c r="J364" s="149"/>
      <c r="K364" s="298"/>
      <c r="L364" s="149"/>
      <c r="M364" s="149"/>
    </row>
    <row r="365" spans="9:13" x14ac:dyDescent="0.2">
      <c r="I365" s="282"/>
      <c r="J365" s="149"/>
      <c r="K365" s="298"/>
      <c r="L365" s="149"/>
      <c r="M365" s="149"/>
    </row>
    <row r="366" spans="9:13" x14ac:dyDescent="0.2">
      <c r="I366" s="282"/>
      <c r="J366" s="149"/>
      <c r="K366" s="298"/>
      <c r="L366" s="149"/>
      <c r="M366" s="149"/>
    </row>
    <row r="367" spans="9:13" x14ac:dyDescent="0.2">
      <c r="I367" s="282"/>
      <c r="J367" s="149"/>
      <c r="K367" s="298"/>
      <c r="L367" s="149"/>
      <c r="M367" s="149"/>
    </row>
    <row r="368" spans="9:13" x14ac:dyDescent="0.2">
      <c r="I368" s="282"/>
      <c r="J368" s="149"/>
      <c r="K368" s="298"/>
      <c r="L368" s="149"/>
      <c r="M368" s="149"/>
    </row>
    <row r="369" spans="9:13" x14ac:dyDescent="0.2">
      <c r="I369" s="282"/>
      <c r="J369" s="149"/>
      <c r="K369" s="298"/>
      <c r="L369" s="149"/>
      <c r="M369" s="149"/>
    </row>
    <row r="370" spans="9:13" x14ac:dyDescent="0.2">
      <c r="I370" s="282"/>
      <c r="J370" s="149"/>
      <c r="K370" s="298"/>
      <c r="L370" s="149"/>
      <c r="M370" s="149"/>
    </row>
    <row r="371" spans="9:13" x14ac:dyDescent="0.2">
      <c r="I371" s="282"/>
      <c r="J371" s="149"/>
      <c r="K371" s="298"/>
      <c r="L371" s="149"/>
      <c r="M371" s="149"/>
    </row>
    <row r="372" spans="9:13" x14ac:dyDescent="0.2">
      <c r="I372" s="282"/>
      <c r="J372" s="149"/>
      <c r="K372" s="298"/>
      <c r="L372" s="149"/>
      <c r="M372" s="149"/>
    </row>
    <row r="373" spans="9:13" x14ac:dyDescent="0.2">
      <c r="I373" s="282"/>
      <c r="J373" s="149"/>
      <c r="K373" s="298"/>
      <c r="L373" s="149"/>
      <c r="M373" s="149"/>
    </row>
    <row r="374" spans="9:13" x14ac:dyDescent="0.2">
      <c r="I374" s="282"/>
      <c r="J374" s="149"/>
      <c r="K374" s="298"/>
      <c r="L374" s="149"/>
      <c r="M374" s="149"/>
    </row>
    <row r="375" spans="9:13" x14ac:dyDescent="0.2">
      <c r="I375" s="282"/>
      <c r="J375" s="149"/>
      <c r="K375" s="298"/>
      <c r="L375" s="149"/>
      <c r="M375" s="149"/>
    </row>
    <row r="376" spans="9:13" x14ac:dyDescent="0.2">
      <c r="I376" s="282"/>
      <c r="J376" s="149"/>
      <c r="K376" s="298"/>
      <c r="L376" s="149"/>
      <c r="M376" s="149"/>
    </row>
    <row r="377" spans="9:13" x14ac:dyDescent="0.2">
      <c r="I377" s="282"/>
      <c r="J377" s="149"/>
      <c r="K377" s="298"/>
      <c r="L377" s="149"/>
      <c r="M377" s="149"/>
    </row>
    <row r="378" spans="9:13" x14ac:dyDescent="0.2">
      <c r="I378" s="282"/>
      <c r="J378" s="149"/>
      <c r="K378" s="298"/>
      <c r="L378" s="149"/>
      <c r="M378" s="149"/>
    </row>
    <row r="379" spans="9:13" x14ac:dyDescent="0.2">
      <c r="I379" s="282"/>
      <c r="J379" s="149"/>
      <c r="K379" s="298"/>
      <c r="L379" s="149"/>
      <c r="M379" s="149"/>
    </row>
    <row r="380" spans="9:13" x14ac:dyDescent="0.2">
      <c r="I380" s="282"/>
      <c r="J380" s="149"/>
      <c r="K380" s="298"/>
      <c r="L380" s="149"/>
      <c r="M380" s="149"/>
    </row>
    <row r="381" spans="9:13" x14ac:dyDescent="0.2">
      <c r="I381" s="282"/>
      <c r="J381" s="149"/>
      <c r="K381" s="298"/>
      <c r="L381" s="149"/>
      <c r="M381" s="149"/>
    </row>
    <row r="382" spans="9:13" x14ac:dyDescent="0.2">
      <c r="I382" s="282"/>
      <c r="J382" s="149"/>
      <c r="K382" s="298"/>
      <c r="L382" s="149"/>
      <c r="M382" s="149"/>
    </row>
    <row r="383" spans="9:13" x14ac:dyDescent="0.2">
      <c r="I383" s="282"/>
      <c r="J383" s="149"/>
      <c r="K383" s="298"/>
      <c r="L383" s="149"/>
      <c r="M383" s="149"/>
    </row>
    <row r="384" spans="9:13" x14ac:dyDescent="0.2">
      <c r="I384" s="282"/>
      <c r="J384" s="149"/>
      <c r="K384" s="298"/>
      <c r="L384" s="149"/>
      <c r="M384" s="149"/>
    </row>
    <row r="385" spans="9:13" x14ac:dyDescent="0.2">
      <c r="I385" s="282"/>
      <c r="J385" s="149"/>
      <c r="K385" s="298"/>
      <c r="L385" s="149"/>
      <c r="M385" s="149"/>
    </row>
    <row r="386" spans="9:13" x14ac:dyDescent="0.2">
      <c r="I386" s="282"/>
      <c r="J386" s="149"/>
      <c r="K386" s="298"/>
      <c r="L386" s="149"/>
      <c r="M386" s="149"/>
    </row>
    <row r="387" spans="9:13" x14ac:dyDescent="0.2">
      <c r="I387" s="282"/>
      <c r="J387" s="149"/>
      <c r="K387" s="298"/>
      <c r="L387" s="149"/>
      <c r="M387" s="149"/>
    </row>
    <row r="388" spans="9:13" x14ac:dyDescent="0.2">
      <c r="I388" s="282"/>
      <c r="J388" s="149"/>
      <c r="K388" s="298"/>
      <c r="L388" s="149"/>
      <c r="M388" s="149"/>
    </row>
    <row r="389" spans="9:13" x14ac:dyDescent="0.2">
      <c r="I389" s="282"/>
      <c r="J389" s="149"/>
      <c r="K389" s="298"/>
      <c r="L389" s="149"/>
      <c r="M389" s="149"/>
    </row>
    <row r="390" spans="9:13" x14ac:dyDescent="0.2">
      <c r="I390" s="282"/>
      <c r="J390" s="149"/>
      <c r="K390" s="298"/>
      <c r="L390" s="149"/>
      <c r="M390" s="149"/>
    </row>
    <row r="391" spans="9:13" x14ac:dyDescent="0.2">
      <c r="I391" s="282"/>
      <c r="J391" s="149"/>
      <c r="K391" s="298"/>
      <c r="L391" s="149"/>
      <c r="M391" s="149"/>
    </row>
    <row r="392" spans="9:13" x14ac:dyDescent="0.2">
      <c r="I392" s="282"/>
      <c r="J392" s="149"/>
      <c r="K392" s="298"/>
      <c r="L392" s="149"/>
      <c r="M392" s="149"/>
    </row>
    <row r="393" spans="9:13" x14ac:dyDescent="0.2">
      <c r="I393" s="282"/>
      <c r="J393" s="149"/>
      <c r="K393" s="298"/>
      <c r="L393" s="149"/>
      <c r="M393" s="149"/>
    </row>
    <row r="394" spans="9:13" x14ac:dyDescent="0.2">
      <c r="I394" s="282"/>
      <c r="J394" s="149"/>
      <c r="K394" s="298"/>
      <c r="L394" s="149"/>
      <c r="M394" s="149"/>
    </row>
    <row r="395" spans="9:13" x14ac:dyDescent="0.2">
      <c r="I395" s="282"/>
      <c r="J395" s="149"/>
      <c r="K395" s="298"/>
      <c r="L395" s="149"/>
      <c r="M395" s="149"/>
    </row>
    <row r="396" spans="9:13" x14ac:dyDescent="0.2">
      <c r="I396" s="282"/>
      <c r="J396" s="149"/>
      <c r="K396" s="298"/>
      <c r="L396" s="149"/>
      <c r="M396" s="149"/>
    </row>
    <row r="397" spans="9:13" x14ac:dyDescent="0.2">
      <c r="I397" s="282"/>
      <c r="J397" s="149"/>
      <c r="K397" s="298"/>
      <c r="L397" s="149"/>
      <c r="M397" s="149"/>
    </row>
    <row r="398" spans="9:13" x14ac:dyDescent="0.2">
      <c r="I398" s="282"/>
      <c r="J398" s="149"/>
      <c r="K398" s="298"/>
      <c r="L398" s="149"/>
      <c r="M398" s="149"/>
    </row>
    <row r="399" spans="9:13" x14ac:dyDescent="0.2">
      <c r="I399" s="282"/>
      <c r="J399" s="149"/>
      <c r="K399" s="298"/>
      <c r="L399" s="149"/>
      <c r="M399" s="149"/>
    </row>
    <row r="400" spans="9:13" x14ac:dyDescent="0.2">
      <c r="I400" s="282"/>
      <c r="J400" s="149"/>
      <c r="K400" s="298"/>
      <c r="L400" s="149"/>
      <c r="M400" s="149"/>
    </row>
    <row r="401" spans="9:13" x14ac:dyDescent="0.2">
      <c r="I401" s="282"/>
      <c r="J401" s="149"/>
      <c r="K401" s="298"/>
      <c r="L401" s="149"/>
      <c r="M401" s="149"/>
    </row>
    <row r="402" spans="9:13" x14ac:dyDescent="0.2">
      <c r="I402" s="282"/>
      <c r="J402" s="149"/>
      <c r="K402" s="298"/>
      <c r="L402" s="149"/>
      <c r="M402" s="149"/>
    </row>
    <row r="403" spans="9:13" x14ac:dyDescent="0.2">
      <c r="I403" s="282"/>
      <c r="J403" s="149"/>
      <c r="K403" s="298"/>
      <c r="L403" s="149"/>
      <c r="M403" s="149"/>
    </row>
    <row r="404" spans="9:13" x14ac:dyDescent="0.2">
      <c r="I404" s="282"/>
      <c r="J404" s="149"/>
      <c r="K404" s="298"/>
      <c r="L404" s="149"/>
      <c r="M404" s="149"/>
    </row>
    <row r="405" spans="9:13" x14ac:dyDescent="0.2">
      <c r="I405" s="282"/>
      <c r="J405" s="149"/>
      <c r="K405" s="298"/>
      <c r="L405" s="149"/>
      <c r="M405" s="149"/>
    </row>
    <row r="406" spans="9:13" x14ac:dyDescent="0.2">
      <c r="I406" s="282"/>
      <c r="J406" s="149"/>
      <c r="K406" s="298"/>
      <c r="L406" s="149"/>
      <c r="M406" s="149"/>
    </row>
    <row r="407" spans="9:13" x14ac:dyDescent="0.2">
      <c r="I407" s="282"/>
      <c r="J407" s="149"/>
      <c r="K407" s="298"/>
      <c r="L407" s="149"/>
      <c r="M407" s="149"/>
    </row>
    <row r="408" spans="9:13" x14ac:dyDescent="0.2">
      <c r="I408" s="282"/>
      <c r="J408" s="149"/>
      <c r="K408" s="298"/>
      <c r="L408" s="149"/>
      <c r="M408" s="149"/>
    </row>
    <row r="409" spans="9:13" x14ac:dyDescent="0.2">
      <c r="I409" s="282"/>
      <c r="J409" s="149"/>
      <c r="K409" s="298"/>
      <c r="L409" s="149"/>
      <c r="M409" s="149"/>
    </row>
    <row r="410" spans="9:13" x14ac:dyDescent="0.2">
      <c r="I410" s="282"/>
      <c r="J410" s="149"/>
      <c r="K410" s="298"/>
      <c r="L410" s="149"/>
      <c r="M410" s="149"/>
    </row>
    <row r="411" spans="9:13" x14ac:dyDescent="0.2">
      <c r="I411" s="282"/>
      <c r="J411" s="149"/>
      <c r="K411" s="298"/>
      <c r="L411" s="149"/>
      <c r="M411" s="149"/>
    </row>
    <row r="412" spans="9:13" x14ac:dyDescent="0.2">
      <c r="I412" s="282"/>
      <c r="J412" s="149"/>
      <c r="K412" s="298"/>
      <c r="L412" s="149"/>
      <c r="M412" s="149"/>
    </row>
    <row r="413" spans="9:13" x14ac:dyDescent="0.2">
      <c r="I413" s="282"/>
      <c r="J413" s="149"/>
      <c r="K413" s="298"/>
      <c r="L413" s="149"/>
      <c r="M413" s="149"/>
    </row>
    <row r="414" spans="9:13" x14ac:dyDescent="0.2">
      <c r="I414" s="282"/>
      <c r="J414" s="149"/>
      <c r="K414" s="298"/>
      <c r="L414" s="149"/>
      <c r="M414" s="149"/>
    </row>
    <row r="415" spans="9:13" x14ac:dyDescent="0.2">
      <c r="I415" s="282"/>
      <c r="J415" s="149"/>
      <c r="K415" s="298"/>
      <c r="L415" s="149"/>
      <c r="M415" s="149"/>
    </row>
    <row r="416" spans="9:13" x14ac:dyDescent="0.2">
      <c r="I416" s="282"/>
      <c r="J416" s="149"/>
      <c r="K416" s="298"/>
      <c r="L416" s="149"/>
      <c r="M416" s="149"/>
    </row>
    <row r="417" spans="9:13" x14ac:dyDescent="0.2">
      <c r="I417" s="282"/>
      <c r="J417" s="149"/>
      <c r="K417" s="298"/>
      <c r="L417" s="149"/>
      <c r="M417" s="149"/>
    </row>
    <row r="418" spans="9:13" x14ac:dyDescent="0.2">
      <c r="I418" s="282"/>
      <c r="J418" s="149"/>
      <c r="K418" s="298"/>
      <c r="L418" s="149"/>
      <c r="M418" s="149"/>
    </row>
    <row r="419" spans="9:13" x14ac:dyDescent="0.2">
      <c r="I419" s="282"/>
      <c r="J419" s="149"/>
      <c r="K419" s="298"/>
      <c r="L419" s="149"/>
      <c r="M419" s="149"/>
    </row>
    <row r="420" spans="9:13" x14ac:dyDescent="0.2">
      <c r="I420" s="282"/>
      <c r="J420" s="149"/>
      <c r="K420" s="298"/>
      <c r="L420" s="149"/>
      <c r="M420" s="149"/>
    </row>
    <row r="421" spans="9:13" x14ac:dyDescent="0.2">
      <c r="I421" s="282"/>
      <c r="J421" s="149"/>
      <c r="K421" s="298"/>
      <c r="L421" s="149"/>
      <c r="M421" s="149"/>
    </row>
    <row r="422" spans="9:13" x14ac:dyDescent="0.2">
      <c r="I422" s="282"/>
      <c r="J422" s="149"/>
      <c r="K422" s="298"/>
      <c r="L422" s="149"/>
      <c r="M422" s="149"/>
    </row>
    <row r="423" spans="9:13" x14ac:dyDescent="0.2">
      <c r="I423" s="282"/>
      <c r="J423" s="149"/>
      <c r="K423" s="298"/>
      <c r="L423" s="149"/>
      <c r="M423" s="149"/>
    </row>
    <row r="424" spans="9:13" x14ac:dyDescent="0.2">
      <c r="I424" s="282"/>
      <c r="J424" s="149"/>
      <c r="K424" s="298"/>
      <c r="L424" s="149"/>
      <c r="M424" s="149"/>
    </row>
    <row r="425" spans="9:13" x14ac:dyDescent="0.2">
      <c r="I425" s="282"/>
      <c r="J425" s="149"/>
      <c r="K425" s="298"/>
      <c r="L425" s="149"/>
      <c r="M425" s="149"/>
    </row>
    <row r="426" spans="9:13" x14ac:dyDescent="0.2">
      <c r="I426" s="282"/>
      <c r="J426" s="149"/>
      <c r="K426" s="298"/>
      <c r="L426" s="149"/>
      <c r="M426" s="149"/>
    </row>
    <row r="427" spans="9:13" x14ac:dyDescent="0.2">
      <c r="I427" s="282"/>
      <c r="J427" s="149"/>
      <c r="K427" s="298"/>
      <c r="L427" s="149"/>
      <c r="M427" s="149"/>
    </row>
    <row r="428" spans="9:13" x14ac:dyDescent="0.2">
      <c r="I428" s="282"/>
      <c r="J428" s="149"/>
      <c r="K428" s="298"/>
      <c r="L428" s="149"/>
      <c r="M428" s="149"/>
    </row>
    <row r="429" spans="9:13" x14ac:dyDescent="0.2">
      <c r="I429" s="282"/>
      <c r="J429" s="149"/>
      <c r="K429" s="298"/>
      <c r="L429" s="149"/>
      <c r="M429" s="149"/>
    </row>
    <row r="430" spans="9:13" x14ac:dyDescent="0.2">
      <c r="I430" s="282"/>
      <c r="J430" s="149"/>
      <c r="K430" s="298"/>
      <c r="L430" s="149"/>
      <c r="M430" s="149"/>
    </row>
    <row r="431" spans="9:13" x14ac:dyDescent="0.2">
      <c r="I431" s="282"/>
      <c r="J431" s="149"/>
      <c r="K431" s="298"/>
      <c r="L431" s="149"/>
      <c r="M431" s="149"/>
    </row>
    <row r="432" spans="9:13" x14ac:dyDescent="0.2">
      <c r="I432" s="282"/>
      <c r="J432" s="149"/>
      <c r="K432" s="298"/>
      <c r="L432" s="149"/>
      <c r="M432" s="149"/>
    </row>
    <row r="433" spans="9:13" x14ac:dyDescent="0.2">
      <c r="I433" s="282"/>
      <c r="J433" s="149"/>
      <c r="K433" s="298"/>
      <c r="L433" s="149"/>
      <c r="M433" s="149"/>
    </row>
    <row r="434" spans="9:13" x14ac:dyDescent="0.2">
      <c r="I434" s="282"/>
      <c r="J434" s="149"/>
      <c r="K434" s="298"/>
      <c r="L434" s="149"/>
      <c r="M434" s="149"/>
    </row>
    <row r="435" spans="9:13" x14ac:dyDescent="0.2">
      <c r="I435" s="282"/>
      <c r="J435" s="149"/>
      <c r="K435" s="298"/>
      <c r="L435" s="149"/>
      <c r="M435" s="149"/>
    </row>
    <row r="436" spans="9:13" x14ac:dyDescent="0.2">
      <c r="I436" s="282"/>
      <c r="J436" s="149"/>
      <c r="K436" s="298"/>
      <c r="L436" s="149"/>
      <c r="M436" s="149"/>
    </row>
    <row r="437" spans="9:13" x14ac:dyDescent="0.2">
      <c r="I437" s="282"/>
      <c r="J437" s="149"/>
      <c r="K437" s="298"/>
      <c r="L437" s="149"/>
      <c r="M437" s="149"/>
    </row>
    <row r="438" spans="9:13" x14ac:dyDescent="0.2">
      <c r="I438" s="282"/>
      <c r="J438" s="149"/>
      <c r="K438" s="298"/>
      <c r="L438" s="149"/>
      <c r="M438" s="149"/>
    </row>
    <row r="439" spans="9:13" x14ac:dyDescent="0.2">
      <c r="I439" s="282"/>
      <c r="J439" s="149"/>
      <c r="K439" s="298"/>
      <c r="L439" s="149"/>
      <c r="M439" s="149"/>
    </row>
    <row r="440" spans="9:13" x14ac:dyDescent="0.2">
      <c r="I440" s="282"/>
      <c r="J440" s="149"/>
      <c r="K440" s="298"/>
      <c r="L440" s="149"/>
      <c r="M440" s="149"/>
    </row>
    <row r="441" spans="9:13" x14ac:dyDescent="0.2">
      <c r="I441" s="282"/>
      <c r="J441" s="149"/>
      <c r="K441" s="298"/>
      <c r="L441" s="149"/>
      <c r="M441" s="149"/>
    </row>
    <row r="442" spans="9:13" x14ac:dyDescent="0.2">
      <c r="I442" s="282"/>
      <c r="J442" s="149"/>
      <c r="K442" s="298"/>
      <c r="L442" s="149"/>
      <c r="M442" s="149"/>
    </row>
    <row r="443" spans="9:13" x14ac:dyDescent="0.2">
      <c r="I443" s="282"/>
      <c r="J443" s="149"/>
      <c r="K443" s="298"/>
      <c r="L443" s="149"/>
      <c r="M443" s="149"/>
    </row>
    <row r="444" spans="9:13" x14ac:dyDescent="0.2">
      <c r="I444" s="282"/>
      <c r="J444" s="149"/>
      <c r="K444" s="298"/>
      <c r="L444" s="149"/>
      <c r="M444" s="149"/>
    </row>
    <row r="445" spans="9:13" x14ac:dyDescent="0.2">
      <c r="I445" s="282"/>
      <c r="J445" s="149"/>
      <c r="K445" s="298"/>
      <c r="L445" s="149"/>
      <c r="M445" s="149"/>
    </row>
    <row r="446" spans="9:13" x14ac:dyDescent="0.2">
      <c r="I446" s="282"/>
      <c r="J446" s="149"/>
      <c r="K446" s="298"/>
      <c r="L446" s="149"/>
      <c r="M446" s="149"/>
    </row>
    <row r="447" spans="9:13" x14ac:dyDescent="0.2">
      <c r="I447" s="282"/>
      <c r="J447" s="149"/>
      <c r="K447" s="298"/>
      <c r="L447" s="149"/>
      <c r="M447" s="149"/>
    </row>
    <row r="448" spans="9:13" x14ac:dyDescent="0.2">
      <c r="I448" s="282"/>
      <c r="J448" s="149"/>
      <c r="K448" s="298"/>
      <c r="L448" s="149"/>
      <c r="M448" s="149"/>
    </row>
    <row r="449" spans="9:13" x14ac:dyDescent="0.2">
      <c r="I449" s="282"/>
      <c r="J449" s="149"/>
      <c r="K449" s="298"/>
      <c r="L449" s="149"/>
      <c r="M449" s="149"/>
    </row>
    <row r="450" spans="9:13" x14ac:dyDescent="0.2">
      <c r="I450" s="282"/>
      <c r="J450" s="149"/>
      <c r="K450" s="298"/>
      <c r="L450" s="149"/>
      <c r="M450" s="149"/>
    </row>
    <row r="451" spans="9:13" x14ac:dyDescent="0.2">
      <c r="I451" s="282"/>
      <c r="J451" s="149"/>
      <c r="K451" s="298"/>
      <c r="L451" s="149"/>
      <c r="M451" s="149"/>
    </row>
    <row r="452" spans="9:13" x14ac:dyDescent="0.2">
      <c r="I452" s="282"/>
      <c r="J452" s="149"/>
      <c r="K452" s="298"/>
      <c r="L452" s="149"/>
      <c r="M452" s="149"/>
    </row>
    <row r="453" spans="9:13" x14ac:dyDescent="0.2">
      <c r="I453" s="282"/>
      <c r="J453" s="149"/>
      <c r="K453" s="298"/>
      <c r="L453" s="149"/>
      <c r="M453" s="149"/>
    </row>
    <row r="454" spans="9:13" x14ac:dyDescent="0.2">
      <c r="I454" s="282"/>
      <c r="J454" s="149"/>
      <c r="K454" s="298"/>
      <c r="L454" s="149"/>
      <c r="M454" s="149"/>
    </row>
    <row r="455" spans="9:13" x14ac:dyDescent="0.2">
      <c r="I455" s="282"/>
      <c r="J455" s="149"/>
      <c r="K455" s="298"/>
      <c r="L455" s="149"/>
      <c r="M455" s="149"/>
    </row>
    <row r="456" spans="9:13" x14ac:dyDescent="0.2">
      <c r="I456" s="282"/>
      <c r="J456" s="149"/>
      <c r="K456" s="298"/>
      <c r="L456" s="149"/>
      <c r="M456" s="149"/>
    </row>
    <row r="457" spans="9:13" x14ac:dyDescent="0.2">
      <c r="I457" s="282"/>
      <c r="J457" s="149"/>
      <c r="K457" s="298"/>
      <c r="L457" s="149"/>
      <c r="M457" s="149"/>
    </row>
    <row r="458" spans="9:13" x14ac:dyDescent="0.2">
      <c r="I458" s="282"/>
      <c r="J458" s="149"/>
      <c r="K458" s="298"/>
      <c r="L458" s="149"/>
      <c r="M458" s="149"/>
    </row>
    <row r="459" spans="9:13" x14ac:dyDescent="0.2">
      <c r="I459" s="282"/>
      <c r="J459" s="149"/>
      <c r="K459" s="298"/>
      <c r="L459" s="149"/>
      <c r="M459" s="149"/>
    </row>
    <row r="460" spans="9:13" x14ac:dyDescent="0.2">
      <c r="I460" s="282"/>
      <c r="J460" s="149"/>
      <c r="K460" s="298"/>
      <c r="L460" s="149"/>
      <c r="M460" s="149"/>
    </row>
    <row r="461" spans="9:13" x14ac:dyDescent="0.2">
      <c r="I461" s="282"/>
      <c r="J461" s="149"/>
      <c r="K461" s="298"/>
      <c r="L461" s="149"/>
      <c r="M461" s="149"/>
    </row>
    <row r="462" spans="9:13" x14ac:dyDescent="0.2">
      <c r="I462" s="282"/>
      <c r="J462" s="149"/>
      <c r="K462" s="298"/>
      <c r="L462" s="149"/>
      <c r="M462" s="149"/>
    </row>
    <row r="463" spans="9:13" x14ac:dyDescent="0.2">
      <c r="I463" s="282"/>
      <c r="J463" s="149"/>
      <c r="K463" s="298"/>
      <c r="L463" s="149"/>
      <c r="M463" s="149"/>
    </row>
    <row r="464" spans="9:13" x14ac:dyDescent="0.2">
      <c r="I464" s="282"/>
      <c r="J464" s="149"/>
      <c r="K464" s="298"/>
      <c r="L464" s="149"/>
      <c r="M464" s="149"/>
    </row>
    <row r="465" spans="9:13" x14ac:dyDescent="0.2">
      <c r="I465" s="282"/>
      <c r="J465" s="149"/>
      <c r="K465" s="298"/>
      <c r="L465" s="149"/>
      <c r="M465" s="149"/>
    </row>
    <row r="466" spans="9:13" x14ac:dyDescent="0.2">
      <c r="I466" s="282"/>
      <c r="J466" s="149"/>
      <c r="K466" s="298"/>
      <c r="L466" s="149"/>
      <c r="M466" s="149"/>
    </row>
    <row r="467" spans="9:13" x14ac:dyDescent="0.2">
      <c r="I467" s="282"/>
      <c r="J467" s="149"/>
      <c r="K467" s="298"/>
      <c r="L467" s="149"/>
      <c r="M467" s="149"/>
    </row>
    <row r="468" spans="9:13" x14ac:dyDescent="0.2">
      <c r="I468" s="282"/>
      <c r="J468" s="149"/>
      <c r="K468" s="298"/>
      <c r="L468" s="149"/>
      <c r="M468" s="149"/>
    </row>
    <row r="469" spans="9:13" x14ac:dyDescent="0.2">
      <c r="I469" s="282"/>
      <c r="J469" s="149"/>
      <c r="K469" s="298"/>
      <c r="L469" s="149"/>
      <c r="M469" s="149"/>
    </row>
    <row r="470" spans="9:13" x14ac:dyDescent="0.2">
      <c r="I470" s="282"/>
      <c r="J470" s="149"/>
      <c r="K470" s="298"/>
      <c r="L470" s="149"/>
      <c r="M470" s="149"/>
    </row>
    <row r="471" spans="9:13" x14ac:dyDescent="0.2">
      <c r="I471" s="282"/>
      <c r="J471" s="149"/>
      <c r="K471" s="298"/>
      <c r="L471" s="149"/>
      <c r="M471" s="149"/>
    </row>
    <row r="472" spans="9:13" x14ac:dyDescent="0.2">
      <c r="I472" s="282"/>
      <c r="J472" s="149"/>
      <c r="K472" s="298"/>
      <c r="L472" s="149"/>
      <c r="M472" s="149"/>
    </row>
    <row r="473" spans="9:13" x14ac:dyDescent="0.2">
      <c r="I473" s="282"/>
      <c r="J473" s="149"/>
      <c r="K473" s="298"/>
      <c r="L473" s="149"/>
      <c r="M473" s="149"/>
    </row>
    <row r="474" spans="9:13" x14ac:dyDescent="0.2">
      <c r="I474" s="282"/>
      <c r="J474" s="149"/>
      <c r="K474" s="298"/>
      <c r="L474" s="149"/>
      <c r="M474" s="149"/>
    </row>
    <row r="475" spans="9:13" x14ac:dyDescent="0.2">
      <c r="I475" s="282"/>
      <c r="J475" s="149"/>
      <c r="K475" s="298"/>
      <c r="L475" s="149"/>
      <c r="M475" s="149"/>
    </row>
    <row r="476" spans="9:13" x14ac:dyDescent="0.2">
      <c r="I476" s="282"/>
      <c r="J476" s="149"/>
      <c r="K476" s="298"/>
      <c r="L476" s="149"/>
      <c r="M476" s="149"/>
    </row>
    <row r="477" spans="9:13" x14ac:dyDescent="0.2">
      <c r="I477" s="282"/>
      <c r="J477" s="149"/>
      <c r="K477" s="298"/>
      <c r="L477" s="149"/>
      <c r="M477" s="149"/>
    </row>
    <row r="478" spans="9:13" x14ac:dyDescent="0.2">
      <c r="I478" s="282"/>
      <c r="J478" s="149"/>
      <c r="K478" s="298"/>
      <c r="L478" s="149"/>
      <c r="M478" s="149"/>
    </row>
    <row r="479" spans="9:13" x14ac:dyDescent="0.2">
      <c r="I479" s="282"/>
      <c r="J479" s="149"/>
      <c r="K479" s="298"/>
      <c r="L479" s="149"/>
      <c r="M479" s="149"/>
    </row>
    <row r="480" spans="9:13" x14ac:dyDescent="0.2">
      <c r="I480" s="282"/>
      <c r="J480" s="149"/>
      <c r="K480" s="298"/>
      <c r="L480" s="149"/>
      <c r="M480" s="149"/>
    </row>
    <row r="481" spans="9:13" x14ac:dyDescent="0.2">
      <c r="I481" s="282"/>
      <c r="J481" s="149"/>
      <c r="K481" s="298"/>
      <c r="L481" s="149"/>
      <c r="M481" s="149"/>
    </row>
    <row r="482" spans="9:13" x14ac:dyDescent="0.2">
      <c r="I482" s="282"/>
      <c r="J482" s="149"/>
      <c r="K482" s="298"/>
      <c r="L482" s="149"/>
      <c r="M482" s="149"/>
    </row>
    <row r="483" spans="9:13" x14ac:dyDescent="0.2">
      <c r="I483" s="282"/>
      <c r="J483" s="149"/>
      <c r="K483" s="298"/>
      <c r="L483" s="149"/>
      <c r="M483" s="149"/>
    </row>
    <row r="484" spans="9:13" x14ac:dyDescent="0.2">
      <c r="I484" s="282"/>
      <c r="J484" s="149"/>
      <c r="K484" s="298"/>
      <c r="L484" s="149"/>
      <c r="M484" s="149"/>
    </row>
    <row r="485" spans="9:13" x14ac:dyDescent="0.2">
      <c r="I485" s="282"/>
      <c r="J485" s="149"/>
      <c r="K485" s="298"/>
      <c r="L485" s="149"/>
      <c r="M485" s="149"/>
    </row>
    <row r="486" spans="9:13" x14ac:dyDescent="0.2">
      <c r="I486" s="282"/>
      <c r="J486" s="149"/>
      <c r="K486" s="298"/>
      <c r="L486" s="149"/>
      <c r="M486" s="149"/>
    </row>
    <row r="487" spans="9:13" x14ac:dyDescent="0.2">
      <c r="I487" s="282"/>
      <c r="J487" s="149"/>
      <c r="K487" s="298"/>
      <c r="L487" s="149"/>
      <c r="M487" s="149"/>
    </row>
    <row r="488" spans="9:13" x14ac:dyDescent="0.2">
      <c r="I488" s="282"/>
      <c r="J488" s="149"/>
      <c r="K488" s="298"/>
      <c r="L488" s="149"/>
      <c r="M488" s="149"/>
    </row>
    <row r="489" spans="9:13" x14ac:dyDescent="0.2">
      <c r="I489" s="282"/>
      <c r="J489" s="149"/>
      <c r="K489" s="298"/>
      <c r="L489" s="149"/>
      <c r="M489" s="149"/>
    </row>
    <row r="490" spans="9:13" x14ac:dyDescent="0.2">
      <c r="I490" s="282"/>
      <c r="J490" s="149"/>
      <c r="K490" s="298"/>
      <c r="L490" s="149"/>
      <c r="M490" s="149"/>
    </row>
    <row r="491" spans="9:13" x14ac:dyDescent="0.2">
      <c r="I491" s="282"/>
      <c r="J491" s="149"/>
      <c r="K491" s="298"/>
      <c r="L491" s="149"/>
      <c r="M491" s="149"/>
    </row>
    <row r="492" spans="9:13" x14ac:dyDescent="0.2">
      <c r="I492" s="282"/>
      <c r="J492" s="149"/>
      <c r="K492" s="298"/>
      <c r="L492" s="149"/>
      <c r="M492" s="149"/>
    </row>
    <row r="493" spans="9:13" x14ac:dyDescent="0.2">
      <c r="I493" s="282"/>
      <c r="J493" s="149"/>
      <c r="K493" s="298"/>
      <c r="L493" s="149"/>
      <c r="M493" s="149"/>
    </row>
    <row r="494" spans="9:13" x14ac:dyDescent="0.2">
      <c r="I494" s="282"/>
      <c r="J494" s="149"/>
      <c r="K494" s="298"/>
      <c r="L494" s="149"/>
      <c r="M494" s="149"/>
    </row>
    <row r="495" spans="9:13" x14ac:dyDescent="0.2">
      <c r="I495" s="282"/>
      <c r="J495" s="149"/>
      <c r="K495" s="298"/>
      <c r="L495" s="149"/>
      <c r="M495" s="149"/>
    </row>
    <row r="496" spans="9:13" x14ac:dyDescent="0.2">
      <c r="I496" s="282"/>
      <c r="J496" s="149"/>
      <c r="K496" s="298"/>
      <c r="L496" s="149"/>
      <c r="M496" s="149"/>
    </row>
    <row r="497" spans="9:13" x14ac:dyDescent="0.2">
      <c r="I497" s="282"/>
      <c r="J497" s="149"/>
      <c r="K497" s="298"/>
      <c r="L497" s="149"/>
      <c r="M497" s="149"/>
    </row>
    <row r="498" spans="9:13" x14ac:dyDescent="0.2">
      <c r="I498" s="282"/>
      <c r="J498" s="149"/>
      <c r="K498" s="298"/>
      <c r="L498" s="149"/>
      <c r="M498" s="149"/>
    </row>
    <row r="499" spans="9:13" x14ac:dyDescent="0.2">
      <c r="I499" s="282"/>
      <c r="J499" s="149"/>
      <c r="K499" s="298"/>
      <c r="L499" s="149"/>
      <c r="M499" s="149"/>
    </row>
    <row r="500" spans="9:13" x14ac:dyDescent="0.2">
      <c r="I500" s="282"/>
      <c r="J500" s="149"/>
      <c r="K500" s="298"/>
      <c r="L500" s="149"/>
      <c r="M500" s="149"/>
    </row>
    <row r="501" spans="9:13" x14ac:dyDescent="0.2">
      <c r="I501" s="282"/>
      <c r="J501" s="149"/>
      <c r="K501" s="298"/>
      <c r="L501" s="149"/>
      <c r="M501" s="149"/>
    </row>
    <row r="502" spans="9:13" x14ac:dyDescent="0.2">
      <c r="I502" s="282"/>
      <c r="J502" s="149"/>
      <c r="K502" s="298"/>
      <c r="L502" s="149"/>
      <c r="M502" s="149"/>
    </row>
    <row r="503" spans="9:13" x14ac:dyDescent="0.2">
      <c r="I503" s="282"/>
      <c r="J503" s="149"/>
      <c r="K503" s="298"/>
      <c r="L503" s="149"/>
      <c r="M503" s="149"/>
    </row>
    <row r="504" spans="9:13" x14ac:dyDescent="0.2">
      <c r="I504" s="282"/>
      <c r="J504" s="149"/>
      <c r="K504" s="298"/>
      <c r="L504" s="149"/>
      <c r="M504" s="149"/>
    </row>
    <row r="505" spans="9:13" x14ac:dyDescent="0.2">
      <c r="I505" s="282"/>
      <c r="J505" s="149"/>
      <c r="K505" s="298"/>
      <c r="L505" s="149"/>
      <c r="M505" s="149"/>
    </row>
    <row r="506" spans="9:13" x14ac:dyDescent="0.2">
      <c r="I506" s="282"/>
      <c r="J506" s="149"/>
      <c r="K506" s="298"/>
      <c r="L506" s="149"/>
      <c r="M506" s="149"/>
    </row>
    <row r="507" spans="9:13" x14ac:dyDescent="0.2">
      <c r="I507" s="282"/>
      <c r="J507" s="149"/>
      <c r="K507" s="298"/>
      <c r="L507" s="149"/>
      <c r="M507" s="149"/>
    </row>
    <row r="508" spans="9:13" x14ac:dyDescent="0.2">
      <c r="I508" s="282"/>
      <c r="J508" s="149"/>
      <c r="K508" s="298"/>
      <c r="L508" s="149"/>
      <c r="M508" s="149"/>
    </row>
    <row r="509" spans="9:13" x14ac:dyDescent="0.2">
      <c r="I509" s="282"/>
      <c r="J509" s="149"/>
      <c r="K509" s="298"/>
      <c r="L509" s="149"/>
      <c r="M509" s="149"/>
    </row>
    <row r="510" spans="9:13" x14ac:dyDescent="0.2">
      <c r="I510" s="282"/>
      <c r="J510" s="149"/>
      <c r="K510" s="298"/>
      <c r="L510" s="149"/>
      <c r="M510" s="149"/>
    </row>
    <row r="511" spans="9:13" x14ac:dyDescent="0.2">
      <c r="I511" s="282"/>
      <c r="J511" s="149"/>
      <c r="K511" s="298"/>
      <c r="L511" s="149"/>
      <c r="M511" s="149"/>
    </row>
    <row r="512" spans="9:13" x14ac:dyDescent="0.2">
      <c r="I512" s="282"/>
      <c r="J512" s="149"/>
      <c r="K512" s="298"/>
      <c r="L512" s="149"/>
      <c r="M512" s="149"/>
    </row>
    <row r="513" spans="9:13" x14ac:dyDescent="0.2">
      <c r="I513" s="282"/>
      <c r="J513" s="149"/>
      <c r="K513" s="298"/>
      <c r="L513" s="149"/>
      <c r="M513" s="149"/>
    </row>
    <row r="514" spans="9:13" x14ac:dyDescent="0.2">
      <c r="I514" s="282"/>
      <c r="J514" s="149"/>
      <c r="K514" s="298"/>
      <c r="L514" s="149"/>
      <c r="M514" s="149"/>
    </row>
    <row r="515" spans="9:13" x14ac:dyDescent="0.2">
      <c r="I515" s="282"/>
      <c r="J515" s="149"/>
      <c r="K515" s="298"/>
      <c r="L515" s="149"/>
      <c r="M515" s="149"/>
    </row>
    <row r="516" spans="9:13" x14ac:dyDescent="0.2">
      <c r="I516" s="282"/>
      <c r="J516" s="149"/>
      <c r="K516" s="298"/>
      <c r="L516" s="149"/>
      <c r="M516" s="149"/>
    </row>
    <row r="517" spans="9:13" x14ac:dyDescent="0.2">
      <c r="I517" s="282"/>
      <c r="J517" s="149"/>
      <c r="K517" s="298"/>
      <c r="L517" s="149"/>
      <c r="M517" s="149"/>
    </row>
    <row r="518" spans="9:13" x14ac:dyDescent="0.2">
      <c r="I518" s="282"/>
      <c r="J518" s="149"/>
      <c r="K518" s="298"/>
      <c r="L518" s="149"/>
      <c r="M518" s="149"/>
    </row>
    <row r="519" spans="9:13" x14ac:dyDescent="0.2">
      <c r="I519" s="282"/>
      <c r="J519" s="149"/>
      <c r="K519" s="298"/>
      <c r="L519" s="149"/>
      <c r="M519" s="149"/>
    </row>
    <row r="520" spans="9:13" x14ac:dyDescent="0.2">
      <c r="I520" s="282"/>
      <c r="J520" s="149"/>
      <c r="K520" s="298"/>
      <c r="L520" s="149"/>
      <c r="M520" s="149"/>
    </row>
    <row r="521" spans="9:13" x14ac:dyDescent="0.2">
      <c r="I521" s="282"/>
      <c r="J521" s="149"/>
      <c r="K521" s="298"/>
      <c r="L521" s="149"/>
      <c r="M521" s="149"/>
    </row>
    <row r="522" spans="9:13" x14ac:dyDescent="0.2">
      <c r="I522" s="282"/>
      <c r="J522" s="149"/>
      <c r="K522" s="298"/>
      <c r="L522" s="149"/>
      <c r="M522" s="149"/>
    </row>
    <row r="523" spans="9:13" x14ac:dyDescent="0.2">
      <c r="I523" s="282"/>
      <c r="J523" s="149"/>
      <c r="K523" s="298"/>
      <c r="L523" s="149"/>
      <c r="M523" s="149"/>
    </row>
    <row r="524" spans="9:13" x14ac:dyDescent="0.2">
      <c r="I524" s="282"/>
      <c r="J524" s="149"/>
      <c r="K524" s="298"/>
      <c r="L524" s="149"/>
      <c r="M524" s="149"/>
    </row>
    <row r="525" spans="9:13" x14ac:dyDescent="0.2">
      <c r="I525" s="282"/>
      <c r="J525" s="149"/>
      <c r="K525" s="298"/>
      <c r="L525" s="149"/>
      <c r="M525" s="149"/>
    </row>
    <row r="526" spans="9:13" x14ac:dyDescent="0.2">
      <c r="I526" s="282"/>
      <c r="J526" s="149"/>
      <c r="K526" s="298"/>
      <c r="L526" s="149"/>
      <c r="M526" s="149"/>
    </row>
    <row r="527" spans="9:13" x14ac:dyDescent="0.2">
      <c r="I527" s="282"/>
      <c r="J527" s="149"/>
      <c r="K527" s="298"/>
      <c r="L527" s="149"/>
      <c r="M527" s="149"/>
    </row>
    <row r="528" spans="9:13" x14ac:dyDescent="0.2">
      <c r="I528" s="282"/>
      <c r="J528" s="149"/>
      <c r="K528" s="298"/>
      <c r="L528" s="149"/>
      <c r="M528" s="149"/>
    </row>
    <row r="529" spans="9:13" x14ac:dyDescent="0.2">
      <c r="I529" s="282"/>
      <c r="J529" s="149"/>
      <c r="K529" s="298"/>
      <c r="L529" s="149"/>
      <c r="M529" s="149"/>
    </row>
    <row r="530" spans="9:13" x14ac:dyDescent="0.2">
      <c r="I530" s="282"/>
      <c r="J530" s="149"/>
      <c r="K530" s="298"/>
      <c r="L530" s="149"/>
      <c r="M530" s="149"/>
    </row>
    <row r="531" spans="9:13" x14ac:dyDescent="0.2">
      <c r="I531" s="282"/>
      <c r="J531" s="149"/>
      <c r="K531" s="298"/>
      <c r="L531" s="149"/>
      <c r="M531" s="149"/>
    </row>
    <row r="532" spans="9:13" x14ac:dyDescent="0.2">
      <c r="I532" s="282"/>
      <c r="J532" s="149"/>
      <c r="K532" s="298"/>
      <c r="L532" s="149"/>
      <c r="M532" s="149"/>
    </row>
    <row r="533" spans="9:13" x14ac:dyDescent="0.2">
      <c r="I533" s="282"/>
      <c r="J533" s="149"/>
      <c r="K533" s="298"/>
      <c r="L533" s="149"/>
      <c r="M533" s="149"/>
    </row>
    <row r="534" spans="9:13" x14ac:dyDescent="0.2">
      <c r="I534" s="282"/>
      <c r="J534" s="149"/>
      <c r="K534" s="298"/>
      <c r="L534" s="149"/>
      <c r="M534" s="149"/>
    </row>
    <row r="535" spans="9:13" x14ac:dyDescent="0.2">
      <c r="I535" s="282"/>
      <c r="J535" s="149"/>
      <c r="K535" s="298"/>
      <c r="L535" s="149"/>
      <c r="M535" s="149"/>
    </row>
    <row r="536" spans="9:13" x14ac:dyDescent="0.2">
      <c r="I536" s="282"/>
      <c r="J536" s="149"/>
      <c r="K536" s="298"/>
      <c r="L536" s="149"/>
      <c r="M536" s="149"/>
    </row>
    <row r="537" spans="9:13" x14ac:dyDescent="0.2">
      <c r="I537" s="282"/>
      <c r="J537" s="149"/>
      <c r="K537" s="298"/>
      <c r="L537" s="149"/>
      <c r="M537" s="149"/>
    </row>
    <row r="538" spans="9:13" x14ac:dyDescent="0.2">
      <c r="I538" s="282"/>
      <c r="J538" s="149"/>
      <c r="K538" s="298"/>
      <c r="L538" s="149"/>
      <c r="M538" s="149"/>
    </row>
    <row r="539" spans="9:13" x14ac:dyDescent="0.2">
      <c r="I539" s="282"/>
      <c r="J539" s="149"/>
      <c r="K539" s="298"/>
      <c r="L539" s="149"/>
      <c r="M539" s="149"/>
    </row>
    <row r="540" spans="9:13" x14ac:dyDescent="0.2">
      <c r="I540" s="282"/>
      <c r="J540" s="149"/>
      <c r="K540" s="298"/>
      <c r="L540" s="149"/>
      <c r="M540" s="149"/>
    </row>
    <row r="541" spans="9:13" x14ac:dyDescent="0.2">
      <c r="I541" s="282"/>
      <c r="J541" s="149"/>
      <c r="K541" s="298"/>
      <c r="L541" s="149"/>
      <c r="M541" s="149"/>
    </row>
    <row r="542" spans="9:13" x14ac:dyDescent="0.2">
      <c r="I542" s="282"/>
      <c r="J542" s="149"/>
      <c r="K542" s="298"/>
      <c r="L542" s="149"/>
      <c r="M542" s="149"/>
    </row>
    <row r="543" spans="9:13" x14ac:dyDescent="0.2">
      <c r="I543" s="282"/>
      <c r="J543" s="149"/>
      <c r="K543" s="298"/>
      <c r="L543" s="149"/>
      <c r="M543" s="149"/>
    </row>
    <row r="544" spans="9:13" x14ac:dyDescent="0.2">
      <c r="I544" s="282"/>
      <c r="J544" s="149"/>
      <c r="K544" s="298"/>
      <c r="L544" s="149"/>
      <c r="M544" s="149"/>
    </row>
    <row r="545" spans="9:13" x14ac:dyDescent="0.2">
      <c r="I545" s="282"/>
      <c r="J545" s="149"/>
      <c r="K545" s="298"/>
      <c r="L545" s="149"/>
      <c r="M545" s="149"/>
    </row>
    <row r="546" spans="9:13" x14ac:dyDescent="0.2">
      <c r="I546" s="282"/>
      <c r="J546" s="149"/>
      <c r="K546" s="298"/>
      <c r="L546" s="149"/>
      <c r="M546" s="149"/>
    </row>
    <row r="547" spans="9:13" x14ac:dyDescent="0.2">
      <c r="I547" s="282"/>
      <c r="J547" s="149"/>
      <c r="K547" s="298"/>
      <c r="L547" s="149"/>
      <c r="M547" s="149"/>
    </row>
    <row r="548" spans="9:13" x14ac:dyDescent="0.2">
      <c r="I548" s="282"/>
      <c r="J548" s="149"/>
      <c r="K548" s="298"/>
      <c r="L548" s="149"/>
      <c r="M548" s="149"/>
    </row>
    <row r="549" spans="9:13" x14ac:dyDescent="0.2">
      <c r="I549" s="282"/>
      <c r="J549" s="149"/>
      <c r="K549" s="298"/>
      <c r="L549" s="149"/>
      <c r="M549" s="149"/>
    </row>
    <row r="550" spans="9:13" x14ac:dyDescent="0.2">
      <c r="I550" s="282"/>
      <c r="J550" s="149"/>
      <c r="K550" s="298"/>
      <c r="L550" s="149"/>
      <c r="M550" s="149"/>
    </row>
    <row r="551" spans="9:13" x14ac:dyDescent="0.2">
      <c r="I551" s="282"/>
      <c r="J551" s="149"/>
      <c r="K551" s="298"/>
      <c r="L551" s="149"/>
      <c r="M551" s="149"/>
    </row>
    <row r="552" spans="9:13" x14ac:dyDescent="0.2">
      <c r="I552" s="282"/>
      <c r="J552" s="149"/>
      <c r="K552" s="298"/>
      <c r="L552" s="149"/>
      <c r="M552" s="149"/>
    </row>
    <row r="553" spans="9:13" x14ac:dyDescent="0.2">
      <c r="I553" s="282"/>
      <c r="J553" s="149"/>
      <c r="K553" s="298"/>
      <c r="L553" s="149"/>
      <c r="M553" s="149"/>
    </row>
    <row r="554" spans="9:13" x14ac:dyDescent="0.2">
      <c r="I554" s="282"/>
      <c r="J554" s="149"/>
      <c r="K554" s="298"/>
      <c r="L554" s="149"/>
      <c r="M554" s="149"/>
    </row>
    <row r="555" spans="9:13" x14ac:dyDescent="0.2">
      <c r="I555" s="282"/>
      <c r="J555" s="149"/>
      <c r="K555" s="298"/>
      <c r="L555" s="149"/>
      <c r="M555" s="149"/>
    </row>
    <row r="556" spans="9:13" x14ac:dyDescent="0.2">
      <c r="I556" s="282"/>
      <c r="J556" s="149"/>
      <c r="K556" s="298"/>
      <c r="L556" s="149"/>
      <c r="M556" s="149"/>
    </row>
    <row r="557" spans="9:13" x14ac:dyDescent="0.2">
      <c r="I557" s="282"/>
      <c r="J557" s="149"/>
      <c r="K557" s="298"/>
      <c r="L557" s="149"/>
      <c r="M557" s="149"/>
    </row>
    <row r="558" spans="9:13" x14ac:dyDescent="0.2">
      <c r="I558" s="282"/>
      <c r="J558" s="149"/>
      <c r="K558" s="298"/>
      <c r="L558" s="149"/>
      <c r="M558" s="149"/>
    </row>
    <row r="559" spans="9:13" x14ac:dyDescent="0.2">
      <c r="I559" s="282"/>
      <c r="J559" s="149"/>
      <c r="K559" s="298"/>
      <c r="L559" s="149"/>
      <c r="M559" s="149"/>
    </row>
    <row r="560" spans="9:13" x14ac:dyDescent="0.2">
      <c r="I560" s="282"/>
      <c r="J560" s="149"/>
      <c r="K560" s="298"/>
      <c r="L560" s="149"/>
      <c r="M560" s="149"/>
    </row>
    <row r="561" spans="9:13" x14ac:dyDescent="0.2">
      <c r="I561" s="282"/>
      <c r="J561" s="149"/>
      <c r="K561" s="298"/>
      <c r="L561" s="149"/>
      <c r="M561" s="149"/>
    </row>
    <row r="562" spans="9:13" x14ac:dyDescent="0.2">
      <c r="I562" s="282"/>
      <c r="J562" s="149"/>
      <c r="K562" s="298"/>
      <c r="L562" s="149"/>
      <c r="M562" s="149"/>
    </row>
    <row r="563" spans="9:13" x14ac:dyDescent="0.2">
      <c r="I563" s="282"/>
      <c r="J563" s="149"/>
      <c r="K563" s="298"/>
      <c r="L563" s="149"/>
      <c r="M563" s="149"/>
    </row>
    <row r="564" spans="9:13" x14ac:dyDescent="0.2">
      <c r="I564" s="282"/>
      <c r="J564" s="149"/>
      <c r="K564" s="298"/>
      <c r="L564" s="149"/>
      <c r="M564" s="149"/>
    </row>
    <row r="565" spans="9:13" x14ac:dyDescent="0.2">
      <c r="I565" s="282"/>
      <c r="J565" s="149"/>
      <c r="K565" s="298"/>
      <c r="L565" s="149"/>
      <c r="M565" s="149"/>
    </row>
    <row r="566" spans="9:13" x14ac:dyDescent="0.2">
      <c r="I566" s="282"/>
      <c r="J566" s="149"/>
      <c r="K566" s="298"/>
      <c r="L566" s="149"/>
      <c r="M566" s="149"/>
    </row>
    <row r="567" spans="9:13" x14ac:dyDescent="0.2">
      <c r="I567" s="282"/>
      <c r="J567" s="149"/>
      <c r="K567" s="298"/>
      <c r="L567" s="149"/>
      <c r="M567" s="149"/>
    </row>
    <row r="568" spans="9:13" x14ac:dyDescent="0.2">
      <c r="I568" s="282"/>
      <c r="J568" s="149"/>
      <c r="K568" s="298"/>
      <c r="L568" s="149"/>
      <c r="M568" s="149"/>
    </row>
    <row r="569" spans="9:13" x14ac:dyDescent="0.2">
      <c r="I569" s="282"/>
      <c r="J569" s="149"/>
      <c r="K569" s="298"/>
      <c r="L569" s="149"/>
      <c r="M569" s="149"/>
    </row>
    <row r="570" spans="9:13" x14ac:dyDescent="0.2">
      <c r="I570" s="282"/>
      <c r="J570" s="149"/>
      <c r="K570" s="298"/>
      <c r="L570" s="149"/>
      <c r="M570" s="149"/>
    </row>
    <row r="571" spans="9:13" x14ac:dyDescent="0.2">
      <c r="I571" s="282"/>
      <c r="J571" s="149"/>
      <c r="K571" s="298"/>
      <c r="L571" s="149"/>
      <c r="M571" s="149"/>
    </row>
    <row r="572" spans="9:13" x14ac:dyDescent="0.2">
      <c r="I572" s="282"/>
      <c r="J572" s="149"/>
      <c r="K572" s="298"/>
      <c r="L572" s="149"/>
      <c r="M572" s="149"/>
    </row>
    <row r="573" spans="9:13" x14ac:dyDescent="0.2">
      <c r="I573" s="282"/>
      <c r="J573" s="149"/>
      <c r="K573" s="298"/>
      <c r="L573" s="149"/>
      <c r="M573" s="149"/>
    </row>
    <row r="574" spans="9:13" x14ac:dyDescent="0.2">
      <c r="I574" s="282"/>
      <c r="J574" s="149"/>
      <c r="K574" s="298"/>
      <c r="L574" s="149"/>
      <c r="M574" s="149"/>
    </row>
    <row r="575" spans="9:13" x14ac:dyDescent="0.2">
      <c r="I575" s="282"/>
      <c r="J575" s="149"/>
      <c r="K575" s="298"/>
      <c r="L575" s="149"/>
      <c r="M575" s="149"/>
    </row>
    <row r="576" spans="9:13" x14ac:dyDescent="0.2">
      <c r="I576" s="282"/>
      <c r="J576" s="149"/>
      <c r="K576" s="298"/>
      <c r="L576" s="149"/>
      <c r="M576" s="149"/>
    </row>
    <row r="577" spans="9:13" x14ac:dyDescent="0.2">
      <c r="I577" s="282"/>
      <c r="J577" s="149"/>
      <c r="K577" s="298"/>
      <c r="L577" s="149"/>
      <c r="M577" s="149"/>
    </row>
    <row r="578" spans="9:13" x14ac:dyDescent="0.2">
      <c r="I578" s="282"/>
      <c r="J578" s="149"/>
      <c r="K578" s="298"/>
      <c r="L578" s="149"/>
      <c r="M578" s="149"/>
    </row>
    <row r="579" spans="9:13" x14ac:dyDescent="0.2">
      <c r="I579" s="282"/>
      <c r="J579" s="149"/>
      <c r="K579" s="298"/>
      <c r="L579" s="149"/>
      <c r="M579" s="149"/>
    </row>
    <row r="580" spans="9:13" x14ac:dyDescent="0.2">
      <c r="I580" s="282"/>
      <c r="J580" s="149"/>
      <c r="K580" s="298"/>
      <c r="L580" s="149"/>
      <c r="M580" s="149"/>
    </row>
    <row r="581" spans="9:13" x14ac:dyDescent="0.2">
      <c r="I581" s="282"/>
      <c r="J581" s="149"/>
      <c r="K581" s="298"/>
      <c r="L581" s="149"/>
      <c r="M581" s="149"/>
    </row>
    <row r="582" spans="9:13" x14ac:dyDescent="0.2">
      <c r="I582" s="282"/>
      <c r="J582" s="149"/>
      <c r="K582" s="298"/>
      <c r="L582" s="149"/>
      <c r="M582" s="149"/>
    </row>
    <row r="583" spans="9:13" x14ac:dyDescent="0.2">
      <c r="I583" s="282"/>
      <c r="J583" s="149"/>
      <c r="K583" s="298"/>
      <c r="L583" s="149"/>
      <c r="M583" s="149"/>
    </row>
    <row r="584" spans="9:13" x14ac:dyDescent="0.2">
      <c r="I584" s="282"/>
      <c r="J584" s="149"/>
      <c r="K584" s="298"/>
      <c r="L584" s="149"/>
      <c r="M584" s="149"/>
    </row>
    <row r="585" spans="9:13" x14ac:dyDescent="0.2">
      <c r="I585" s="282"/>
      <c r="J585" s="149"/>
      <c r="K585" s="298"/>
      <c r="L585" s="149"/>
      <c r="M585" s="149"/>
    </row>
    <row r="586" spans="9:13" x14ac:dyDescent="0.2">
      <c r="I586" s="282"/>
      <c r="J586" s="149"/>
      <c r="K586" s="298"/>
      <c r="L586" s="149"/>
      <c r="M586" s="149"/>
    </row>
    <row r="587" spans="9:13" x14ac:dyDescent="0.2">
      <c r="I587" s="282"/>
      <c r="J587" s="149"/>
      <c r="K587" s="298"/>
      <c r="L587" s="149"/>
      <c r="M587" s="149"/>
    </row>
    <row r="588" spans="9:13" x14ac:dyDescent="0.2">
      <c r="I588" s="282"/>
      <c r="J588" s="149"/>
      <c r="K588" s="298"/>
      <c r="L588" s="149"/>
      <c r="M588" s="149"/>
    </row>
    <row r="589" spans="9:13" x14ac:dyDescent="0.2">
      <c r="I589" s="282"/>
      <c r="J589" s="149"/>
      <c r="K589" s="298"/>
      <c r="L589" s="149"/>
      <c r="M589" s="149"/>
    </row>
    <row r="590" spans="9:13" x14ac:dyDescent="0.2">
      <c r="I590" s="282"/>
      <c r="J590" s="149"/>
      <c r="K590" s="298"/>
      <c r="L590" s="149"/>
      <c r="M590" s="149"/>
    </row>
    <row r="591" spans="9:13" x14ac:dyDescent="0.2">
      <c r="I591" s="282"/>
      <c r="J591" s="149"/>
      <c r="K591" s="298"/>
      <c r="L591" s="149"/>
      <c r="M591" s="149"/>
    </row>
    <row r="592" spans="9:13" x14ac:dyDescent="0.2">
      <c r="I592" s="282"/>
      <c r="J592" s="149"/>
      <c r="K592" s="298"/>
      <c r="L592" s="149"/>
      <c r="M592" s="149"/>
    </row>
    <row r="593" spans="9:13" x14ac:dyDescent="0.2">
      <c r="I593" s="282"/>
      <c r="J593" s="149"/>
      <c r="K593" s="298"/>
      <c r="L593" s="149"/>
      <c r="M593" s="149"/>
    </row>
    <row r="594" spans="9:13" x14ac:dyDescent="0.2">
      <c r="I594" s="282"/>
      <c r="J594" s="149"/>
      <c r="K594" s="298"/>
      <c r="L594" s="149"/>
      <c r="M594" s="149"/>
    </row>
    <row r="595" spans="9:13" x14ac:dyDescent="0.2">
      <c r="I595" s="282"/>
      <c r="J595" s="149"/>
      <c r="K595" s="298"/>
      <c r="L595" s="149"/>
      <c r="M595" s="149"/>
    </row>
    <row r="596" spans="9:13" x14ac:dyDescent="0.2">
      <c r="I596" s="282"/>
      <c r="J596" s="149"/>
      <c r="K596" s="298"/>
      <c r="L596" s="149"/>
      <c r="M596" s="149"/>
    </row>
    <row r="597" spans="9:13" x14ac:dyDescent="0.2">
      <c r="I597" s="282"/>
      <c r="J597" s="149"/>
      <c r="K597" s="298"/>
      <c r="L597" s="149"/>
      <c r="M597" s="149"/>
    </row>
    <row r="598" spans="9:13" x14ac:dyDescent="0.2">
      <c r="I598" s="282"/>
      <c r="J598" s="149"/>
      <c r="K598" s="298"/>
      <c r="L598" s="149"/>
      <c r="M598" s="149"/>
    </row>
    <row r="599" spans="9:13" x14ac:dyDescent="0.2">
      <c r="I599" s="282"/>
      <c r="J599" s="149"/>
      <c r="K599" s="298"/>
      <c r="L599" s="149"/>
      <c r="M599" s="149"/>
    </row>
    <row r="600" spans="9:13" x14ac:dyDescent="0.2">
      <c r="I600" s="282"/>
      <c r="J600" s="149"/>
      <c r="K600" s="298"/>
      <c r="L600" s="149"/>
      <c r="M600" s="149"/>
    </row>
    <row r="601" spans="9:13" x14ac:dyDescent="0.2">
      <c r="I601" s="282"/>
      <c r="J601" s="149"/>
      <c r="K601" s="298"/>
      <c r="L601" s="149"/>
      <c r="M601" s="149"/>
    </row>
    <row r="602" spans="9:13" x14ac:dyDescent="0.2">
      <c r="I602" s="282"/>
      <c r="J602" s="149"/>
      <c r="K602" s="298"/>
      <c r="L602" s="149"/>
      <c r="M602" s="149"/>
    </row>
    <row r="603" spans="9:13" x14ac:dyDescent="0.2">
      <c r="I603" s="282"/>
      <c r="J603" s="149"/>
      <c r="K603" s="298"/>
      <c r="L603" s="149"/>
      <c r="M603" s="149"/>
    </row>
    <row r="604" spans="9:13" x14ac:dyDescent="0.2">
      <c r="I604" s="282"/>
      <c r="J604" s="149"/>
      <c r="K604" s="298"/>
      <c r="L604" s="149"/>
      <c r="M604" s="149"/>
    </row>
    <row r="605" spans="9:13" x14ac:dyDescent="0.2">
      <c r="I605" s="282"/>
      <c r="J605" s="149"/>
      <c r="K605" s="298"/>
      <c r="L605" s="149"/>
      <c r="M605" s="149"/>
    </row>
    <row r="606" spans="9:13" x14ac:dyDescent="0.2">
      <c r="I606" s="282"/>
      <c r="J606" s="149"/>
      <c r="K606" s="298"/>
      <c r="L606" s="149"/>
      <c r="M606" s="149"/>
    </row>
    <row r="607" spans="9:13" x14ac:dyDescent="0.2">
      <c r="I607" s="282"/>
      <c r="J607" s="149"/>
      <c r="K607" s="298"/>
      <c r="L607" s="149"/>
      <c r="M607" s="149"/>
    </row>
    <row r="608" spans="9:13" x14ac:dyDescent="0.2">
      <c r="I608" s="282"/>
      <c r="J608" s="149"/>
      <c r="K608" s="298"/>
      <c r="L608" s="149"/>
      <c r="M608" s="149"/>
    </row>
    <row r="609" spans="9:13" x14ac:dyDescent="0.2">
      <c r="I609" s="282"/>
      <c r="J609" s="149"/>
      <c r="K609" s="298"/>
      <c r="L609" s="149"/>
      <c r="M609" s="149"/>
    </row>
    <row r="610" spans="9:13" x14ac:dyDescent="0.2">
      <c r="I610" s="282"/>
      <c r="J610" s="149"/>
      <c r="K610" s="298"/>
      <c r="L610" s="149"/>
      <c r="M610" s="149"/>
    </row>
    <row r="611" spans="9:13" x14ac:dyDescent="0.2">
      <c r="I611" s="282"/>
      <c r="J611" s="149"/>
      <c r="K611" s="298"/>
      <c r="L611" s="149"/>
      <c r="M611" s="149"/>
    </row>
    <row r="612" spans="9:13" x14ac:dyDescent="0.2">
      <c r="I612" s="282"/>
      <c r="J612" s="149"/>
      <c r="K612" s="298"/>
      <c r="L612" s="149"/>
      <c r="M612" s="149"/>
    </row>
    <row r="613" spans="9:13" x14ac:dyDescent="0.2">
      <c r="I613" s="282"/>
      <c r="J613" s="149"/>
      <c r="K613" s="298"/>
      <c r="L613" s="149"/>
      <c r="M613" s="149"/>
    </row>
    <row r="614" spans="9:13" x14ac:dyDescent="0.2">
      <c r="I614" s="282"/>
      <c r="J614" s="149"/>
      <c r="K614" s="298"/>
      <c r="L614" s="149"/>
      <c r="M614" s="149"/>
    </row>
    <row r="615" spans="9:13" x14ac:dyDescent="0.2">
      <c r="I615" s="282"/>
      <c r="J615" s="149"/>
      <c r="K615" s="298"/>
      <c r="L615" s="149"/>
      <c r="M615" s="149"/>
    </row>
    <row r="616" spans="9:13" x14ac:dyDescent="0.2">
      <c r="I616" s="282"/>
      <c r="J616" s="149"/>
      <c r="K616" s="298"/>
      <c r="L616" s="149"/>
      <c r="M616" s="149"/>
    </row>
    <row r="617" spans="9:13" x14ac:dyDescent="0.2">
      <c r="I617" s="282"/>
      <c r="J617" s="149"/>
      <c r="K617" s="298"/>
      <c r="L617" s="149"/>
      <c r="M617" s="149"/>
    </row>
    <row r="618" spans="9:13" x14ac:dyDescent="0.2">
      <c r="I618" s="282"/>
      <c r="J618" s="149"/>
      <c r="K618" s="298"/>
      <c r="L618" s="149"/>
      <c r="M618" s="149"/>
    </row>
    <row r="619" spans="9:13" x14ac:dyDescent="0.2">
      <c r="I619" s="282"/>
      <c r="J619" s="149"/>
      <c r="K619" s="298"/>
      <c r="L619" s="149"/>
      <c r="M619" s="149"/>
    </row>
    <row r="620" spans="9:13" x14ac:dyDescent="0.2">
      <c r="I620" s="282"/>
      <c r="J620" s="149"/>
      <c r="K620" s="298"/>
      <c r="L620" s="149"/>
      <c r="M620" s="149"/>
    </row>
    <row r="621" spans="9:13" x14ac:dyDescent="0.2">
      <c r="I621" s="282"/>
      <c r="J621" s="149"/>
      <c r="K621" s="298"/>
      <c r="L621" s="149"/>
      <c r="M621" s="149"/>
    </row>
    <row r="622" spans="9:13" x14ac:dyDescent="0.2">
      <c r="I622" s="282"/>
      <c r="J622" s="149"/>
      <c r="K622" s="298"/>
      <c r="L622" s="149"/>
      <c r="M622" s="149"/>
    </row>
    <row r="623" spans="9:13" x14ac:dyDescent="0.2">
      <c r="I623" s="282"/>
      <c r="J623" s="149"/>
      <c r="K623" s="298"/>
      <c r="L623" s="149"/>
      <c r="M623" s="149"/>
    </row>
    <row r="624" spans="9:13" x14ac:dyDescent="0.2">
      <c r="I624" s="282"/>
      <c r="J624" s="149"/>
      <c r="K624" s="298"/>
      <c r="L624" s="149"/>
      <c r="M624" s="149"/>
    </row>
    <row r="625" spans="9:13" x14ac:dyDescent="0.2">
      <c r="I625" s="282"/>
      <c r="J625" s="149"/>
      <c r="K625" s="298"/>
      <c r="L625" s="149"/>
      <c r="M625" s="149"/>
    </row>
    <row r="626" spans="9:13" x14ac:dyDescent="0.2">
      <c r="I626" s="282"/>
      <c r="J626" s="149"/>
      <c r="K626" s="298"/>
      <c r="L626" s="149"/>
      <c r="M626" s="149"/>
    </row>
    <row r="627" spans="9:13" x14ac:dyDescent="0.2">
      <c r="I627" s="282"/>
      <c r="J627" s="149"/>
      <c r="K627" s="298"/>
      <c r="L627" s="149"/>
      <c r="M627" s="149"/>
    </row>
    <row r="628" spans="9:13" x14ac:dyDescent="0.2">
      <c r="I628" s="282"/>
      <c r="J628" s="149"/>
      <c r="K628" s="298"/>
      <c r="L628" s="149"/>
      <c r="M628" s="149"/>
    </row>
    <row r="629" spans="9:13" x14ac:dyDescent="0.2">
      <c r="I629" s="282"/>
      <c r="J629" s="149"/>
      <c r="K629" s="298"/>
      <c r="L629" s="149"/>
      <c r="M629" s="149"/>
    </row>
    <row r="630" spans="9:13" x14ac:dyDescent="0.2">
      <c r="I630" s="282"/>
      <c r="J630" s="149"/>
      <c r="K630" s="298"/>
      <c r="L630" s="149"/>
      <c r="M630" s="149"/>
    </row>
    <row r="631" spans="9:13" x14ac:dyDescent="0.2">
      <c r="I631" s="282"/>
      <c r="J631" s="149"/>
      <c r="K631" s="298"/>
      <c r="L631" s="149"/>
      <c r="M631" s="149"/>
    </row>
    <row r="632" spans="9:13" x14ac:dyDescent="0.2">
      <c r="I632" s="282"/>
      <c r="J632" s="149"/>
      <c r="K632" s="298"/>
      <c r="L632" s="149"/>
      <c r="M632" s="149"/>
    </row>
    <row r="633" spans="9:13" x14ac:dyDescent="0.2">
      <c r="I633" s="282"/>
      <c r="J633" s="149"/>
      <c r="K633" s="298"/>
      <c r="L633" s="149"/>
      <c r="M633" s="149"/>
    </row>
    <row r="634" spans="9:13" x14ac:dyDescent="0.2">
      <c r="I634" s="282"/>
      <c r="J634" s="149"/>
      <c r="K634" s="298"/>
      <c r="L634" s="149"/>
      <c r="M634" s="149"/>
    </row>
    <row r="635" spans="9:13" x14ac:dyDescent="0.2">
      <c r="I635" s="282"/>
      <c r="J635" s="149"/>
      <c r="K635" s="298"/>
      <c r="L635" s="149"/>
      <c r="M635" s="149"/>
    </row>
    <row r="636" spans="9:13" x14ac:dyDescent="0.2">
      <c r="I636" s="282"/>
      <c r="J636" s="149"/>
      <c r="K636" s="298"/>
      <c r="L636" s="149"/>
      <c r="M636" s="149"/>
    </row>
    <row r="637" spans="9:13" x14ac:dyDescent="0.2">
      <c r="I637" s="282"/>
      <c r="J637" s="149"/>
      <c r="K637" s="298"/>
      <c r="L637" s="149"/>
      <c r="M637" s="149"/>
    </row>
    <row r="638" spans="9:13" x14ac:dyDescent="0.2">
      <c r="I638" s="282"/>
      <c r="J638" s="149"/>
      <c r="K638" s="298"/>
      <c r="L638" s="149"/>
      <c r="M638" s="149"/>
    </row>
    <row r="639" spans="9:13" x14ac:dyDescent="0.2">
      <c r="I639" s="282"/>
      <c r="J639" s="149"/>
      <c r="K639" s="298"/>
      <c r="L639" s="149"/>
      <c r="M639" s="149"/>
    </row>
    <row r="640" spans="9:13" x14ac:dyDescent="0.2">
      <c r="I640" s="282"/>
      <c r="J640" s="149"/>
      <c r="K640" s="298"/>
      <c r="L640" s="149"/>
      <c r="M640" s="149"/>
    </row>
    <row r="641" spans="9:13" x14ac:dyDescent="0.2">
      <c r="I641" s="282"/>
      <c r="J641" s="149"/>
      <c r="K641" s="298"/>
      <c r="L641" s="149"/>
      <c r="M641" s="149"/>
    </row>
    <row r="642" spans="9:13" x14ac:dyDescent="0.2">
      <c r="I642" s="282"/>
      <c r="J642" s="149"/>
      <c r="K642" s="298"/>
      <c r="L642" s="149"/>
      <c r="M642" s="149"/>
    </row>
    <row r="643" spans="9:13" x14ac:dyDescent="0.2">
      <c r="I643" s="282"/>
      <c r="J643" s="149"/>
      <c r="K643" s="298"/>
      <c r="L643" s="149"/>
      <c r="M643" s="149"/>
    </row>
    <row r="644" spans="9:13" x14ac:dyDescent="0.2">
      <c r="I644" s="282"/>
      <c r="J644" s="149"/>
      <c r="K644" s="298"/>
      <c r="L644" s="149"/>
      <c r="M644" s="149"/>
    </row>
    <row r="645" spans="9:13" x14ac:dyDescent="0.2">
      <c r="I645" s="282"/>
      <c r="J645" s="149"/>
      <c r="K645" s="298"/>
      <c r="L645" s="149"/>
      <c r="M645" s="149"/>
    </row>
    <row r="646" spans="9:13" x14ac:dyDescent="0.2">
      <c r="I646" s="282"/>
      <c r="J646" s="149"/>
      <c r="K646" s="298"/>
      <c r="L646" s="149"/>
      <c r="M646" s="149"/>
    </row>
    <row r="647" spans="9:13" x14ac:dyDescent="0.2">
      <c r="I647" s="282"/>
      <c r="J647" s="149"/>
      <c r="K647" s="298"/>
      <c r="L647" s="149"/>
      <c r="M647" s="149"/>
    </row>
    <row r="648" spans="9:13" x14ac:dyDescent="0.2">
      <c r="I648" s="282"/>
      <c r="J648" s="149"/>
      <c r="K648" s="298"/>
      <c r="L648" s="149"/>
      <c r="M648" s="149"/>
    </row>
    <row r="649" spans="9:13" x14ac:dyDescent="0.2">
      <c r="I649" s="282"/>
      <c r="J649" s="149"/>
      <c r="K649" s="298"/>
      <c r="L649" s="149"/>
      <c r="M649" s="149"/>
    </row>
    <row r="650" spans="9:13" x14ac:dyDescent="0.2">
      <c r="I650" s="282"/>
      <c r="J650" s="149"/>
      <c r="K650" s="298"/>
      <c r="L650" s="149"/>
      <c r="M650" s="149"/>
    </row>
    <row r="651" spans="9:13" x14ac:dyDescent="0.2">
      <c r="I651" s="282"/>
      <c r="J651" s="149"/>
      <c r="K651" s="298"/>
      <c r="L651" s="149"/>
      <c r="M651" s="149"/>
    </row>
    <row r="652" spans="9:13" x14ac:dyDescent="0.2">
      <c r="I652" s="282"/>
      <c r="J652" s="149"/>
      <c r="K652" s="298"/>
      <c r="L652" s="149"/>
      <c r="M652" s="149"/>
    </row>
    <row r="653" spans="9:13" x14ac:dyDescent="0.2">
      <c r="I653" s="282"/>
      <c r="J653" s="149"/>
      <c r="K653" s="298"/>
      <c r="L653" s="149"/>
      <c r="M653" s="149"/>
    </row>
    <row r="654" spans="9:13" x14ac:dyDescent="0.2">
      <c r="I654" s="282"/>
      <c r="J654" s="149"/>
      <c r="K654" s="298"/>
      <c r="L654" s="149"/>
      <c r="M654" s="149"/>
    </row>
    <row r="655" spans="9:13" x14ac:dyDescent="0.2">
      <c r="I655" s="282"/>
      <c r="J655" s="149"/>
      <c r="K655" s="298"/>
      <c r="L655" s="149"/>
      <c r="M655" s="149"/>
    </row>
    <row r="656" spans="9:13" x14ac:dyDescent="0.2">
      <c r="I656" s="282"/>
      <c r="J656" s="149"/>
      <c r="K656" s="298"/>
      <c r="L656" s="149"/>
      <c r="M656" s="149"/>
    </row>
    <row r="657" spans="9:13" x14ac:dyDescent="0.2">
      <c r="I657" s="282"/>
      <c r="J657" s="149"/>
      <c r="K657" s="298"/>
      <c r="L657" s="149"/>
      <c r="M657" s="149"/>
    </row>
    <row r="658" spans="9:13" x14ac:dyDescent="0.2">
      <c r="I658" s="282"/>
      <c r="J658" s="149"/>
      <c r="K658" s="298"/>
      <c r="L658" s="149"/>
      <c r="M658" s="149"/>
    </row>
    <row r="659" spans="9:13" x14ac:dyDescent="0.2">
      <c r="I659" s="282"/>
      <c r="J659" s="149"/>
      <c r="K659" s="298"/>
      <c r="L659" s="149"/>
      <c r="M659" s="149"/>
    </row>
    <row r="660" spans="9:13" x14ac:dyDescent="0.2">
      <c r="I660" s="282"/>
      <c r="J660" s="149"/>
      <c r="K660" s="298"/>
      <c r="L660" s="149"/>
      <c r="M660" s="149"/>
    </row>
    <row r="661" spans="9:13" x14ac:dyDescent="0.2">
      <c r="I661" s="282"/>
      <c r="J661" s="149"/>
      <c r="K661" s="298"/>
      <c r="L661" s="149"/>
      <c r="M661" s="149"/>
    </row>
    <row r="662" spans="9:13" x14ac:dyDescent="0.2">
      <c r="I662" s="282"/>
      <c r="J662" s="149"/>
      <c r="K662" s="298"/>
      <c r="L662" s="149"/>
      <c r="M662" s="149"/>
    </row>
    <row r="663" spans="9:13" x14ac:dyDescent="0.2">
      <c r="I663" s="282"/>
      <c r="J663" s="149"/>
      <c r="K663" s="298"/>
      <c r="L663" s="149"/>
      <c r="M663" s="149"/>
    </row>
    <row r="664" spans="9:13" x14ac:dyDescent="0.2">
      <c r="I664" s="282"/>
      <c r="J664" s="149"/>
      <c r="K664" s="298"/>
      <c r="L664" s="149"/>
      <c r="M664" s="149"/>
    </row>
    <row r="665" spans="9:13" x14ac:dyDescent="0.2">
      <c r="I665" s="282"/>
      <c r="J665" s="149"/>
      <c r="K665" s="298"/>
      <c r="L665" s="149"/>
      <c r="M665" s="149"/>
    </row>
    <row r="666" spans="9:13" x14ac:dyDescent="0.2">
      <c r="I666" s="282"/>
      <c r="J666" s="149"/>
      <c r="K666" s="298"/>
      <c r="L666" s="149"/>
      <c r="M666" s="149"/>
    </row>
    <row r="667" spans="9:13" x14ac:dyDescent="0.2">
      <c r="I667" s="282"/>
      <c r="J667" s="149"/>
      <c r="K667" s="298"/>
      <c r="L667" s="149"/>
      <c r="M667" s="149"/>
    </row>
    <row r="668" spans="9:13" x14ac:dyDescent="0.2">
      <c r="I668" s="282"/>
      <c r="J668" s="149"/>
      <c r="K668" s="298"/>
      <c r="L668" s="149"/>
      <c r="M668" s="149"/>
    </row>
    <row r="669" spans="9:13" x14ac:dyDescent="0.2">
      <c r="I669" s="282"/>
      <c r="J669" s="149"/>
      <c r="K669" s="298"/>
      <c r="L669" s="149"/>
      <c r="M669" s="149"/>
    </row>
    <row r="670" spans="9:13" x14ac:dyDescent="0.2">
      <c r="I670" s="282"/>
      <c r="J670" s="149"/>
      <c r="K670" s="298"/>
      <c r="L670" s="149"/>
      <c r="M670" s="149"/>
    </row>
    <row r="671" spans="9:13" x14ac:dyDescent="0.2">
      <c r="I671" s="282"/>
      <c r="J671" s="149"/>
      <c r="K671" s="298"/>
      <c r="L671" s="149"/>
      <c r="M671" s="149"/>
    </row>
    <row r="672" spans="9:13" x14ac:dyDescent="0.2">
      <c r="I672" s="282"/>
      <c r="J672" s="149"/>
      <c r="K672" s="298"/>
      <c r="L672" s="149"/>
      <c r="M672" s="149"/>
    </row>
    <row r="673" spans="9:13" x14ac:dyDescent="0.2">
      <c r="I673" s="282"/>
      <c r="J673" s="149"/>
      <c r="K673" s="298"/>
      <c r="L673" s="149"/>
      <c r="M673" s="149"/>
    </row>
    <row r="674" spans="9:13" x14ac:dyDescent="0.2">
      <c r="I674" s="282"/>
      <c r="J674" s="149"/>
      <c r="K674" s="298"/>
      <c r="L674" s="149"/>
      <c r="M674" s="149"/>
    </row>
    <row r="675" spans="9:13" x14ac:dyDescent="0.2">
      <c r="I675" s="282"/>
      <c r="J675" s="149"/>
      <c r="K675" s="298"/>
      <c r="L675" s="149"/>
      <c r="M675" s="149"/>
    </row>
    <row r="676" spans="9:13" x14ac:dyDescent="0.2">
      <c r="I676" s="282"/>
      <c r="J676" s="149"/>
      <c r="K676" s="298"/>
      <c r="L676" s="149"/>
      <c r="M676" s="149"/>
    </row>
    <row r="677" spans="9:13" x14ac:dyDescent="0.2">
      <c r="I677" s="282"/>
      <c r="J677" s="149"/>
      <c r="K677" s="298"/>
      <c r="L677" s="149"/>
      <c r="M677" s="149"/>
    </row>
    <row r="678" spans="9:13" x14ac:dyDescent="0.2">
      <c r="I678" s="282"/>
      <c r="J678" s="149"/>
      <c r="K678" s="298"/>
      <c r="L678" s="149"/>
      <c r="M678" s="149"/>
    </row>
    <row r="679" spans="9:13" x14ac:dyDescent="0.2">
      <c r="I679" s="282"/>
      <c r="J679" s="149"/>
      <c r="K679" s="298"/>
      <c r="L679" s="149"/>
      <c r="M679" s="149"/>
    </row>
    <row r="680" spans="9:13" x14ac:dyDescent="0.2">
      <c r="I680" s="282"/>
      <c r="J680" s="149"/>
      <c r="K680" s="298"/>
      <c r="L680" s="149"/>
      <c r="M680" s="149"/>
    </row>
    <row r="681" spans="9:13" x14ac:dyDescent="0.2">
      <c r="I681" s="282"/>
      <c r="J681" s="149"/>
      <c r="K681" s="298"/>
      <c r="L681" s="149"/>
      <c r="M681" s="149"/>
    </row>
    <row r="682" spans="9:13" x14ac:dyDescent="0.2">
      <c r="I682" s="282"/>
      <c r="J682" s="149"/>
      <c r="K682" s="298"/>
      <c r="L682" s="149"/>
      <c r="M682" s="149"/>
    </row>
    <row r="683" spans="9:13" x14ac:dyDescent="0.2">
      <c r="I683" s="282"/>
      <c r="J683" s="149"/>
      <c r="K683" s="298"/>
      <c r="L683" s="149"/>
      <c r="M683" s="149"/>
    </row>
    <row r="684" spans="9:13" x14ac:dyDescent="0.2">
      <c r="I684" s="282"/>
      <c r="J684" s="149"/>
      <c r="K684" s="298"/>
      <c r="L684" s="149"/>
      <c r="M684" s="149"/>
    </row>
    <row r="685" spans="9:13" x14ac:dyDescent="0.2">
      <c r="I685" s="282"/>
      <c r="J685" s="149"/>
      <c r="K685" s="298"/>
      <c r="L685" s="149"/>
      <c r="M685" s="149"/>
    </row>
    <row r="686" spans="9:13" x14ac:dyDescent="0.2">
      <c r="I686" s="282"/>
      <c r="J686" s="149"/>
      <c r="K686" s="298"/>
      <c r="L686" s="149"/>
      <c r="M686" s="149"/>
    </row>
    <row r="687" spans="9:13" x14ac:dyDescent="0.2">
      <c r="I687" s="282"/>
      <c r="J687" s="149"/>
      <c r="K687" s="298"/>
      <c r="L687" s="149"/>
      <c r="M687" s="149"/>
    </row>
    <row r="688" spans="9:13" x14ac:dyDescent="0.2">
      <c r="I688" s="282"/>
      <c r="J688" s="149"/>
      <c r="K688" s="298"/>
      <c r="L688" s="149"/>
      <c r="M688" s="149"/>
    </row>
    <row r="689" spans="9:13" x14ac:dyDescent="0.2">
      <c r="I689" s="282"/>
      <c r="J689" s="149"/>
      <c r="K689" s="298"/>
      <c r="L689" s="149"/>
      <c r="M689" s="149"/>
    </row>
    <row r="690" spans="9:13" x14ac:dyDescent="0.2">
      <c r="I690" s="282"/>
      <c r="J690" s="149"/>
      <c r="K690" s="298"/>
      <c r="L690" s="149"/>
      <c r="M690" s="149"/>
    </row>
    <row r="691" spans="9:13" x14ac:dyDescent="0.2">
      <c r="I691" s="282"/>
      <c r="J691" s="149"/>
      <c r="K691" s="298"/>
      <c r="L691" s="149"/>
      <c r="M691" s="149"/>
    </row>
    <row r="692" spans="9:13" x14ac:dyDescent="0.2">
      <c r="I692" s="282"/>
      <c r="J692" s="149"/>
      <c r="K692" s="298"/>
      <c r="L692" s="149"/>
      <c r="M692" s="149"/>
    </row>
    <row r="693" spans="9:13" x14ac:dyDescent="0.2">
      <c r="I693" s="282"/>
      <c r="J693" s="149"/>
      <c r="K693" s="298"/>
      <c r="L693" s="149"/>
      <c r="M693" s="149"/>
    </row>
    <row r="694" spans="9:13" x14ac:dyDescent="0.2">
      <c r="I694" s="282"/>
      <c r="J694" s="149"/>
      <c r="K694" s="298"/>
      <c r="L694" s="149"/>
      <c r="M694" s="149"/>
    </row>
    <row r="695" spans="9:13" x14ac:dyDescent="0.2">
      <c r="I695" s="282"/>
      <c r="J695" s="149"/>
      <c r="K695" s="298"/>
      <c r="L695" s="149"/>
      <c r="M695" s="149"/>
    </row>
    <row r="696" spans="9:13" x14ac:dyDescent="0.2">
      <c r="I696" s="282"/>
      <c r="J696" s="149"/>
      <c r="K696" s="298"/>
      <c r="L696" s="149"/>
      <c r="M696" s="149"/>
    </row>
    <row r="697" spans="9:13" x14ac:dyDescent="0.2">
      <c r="I697" s="282"/>
      <c r="J697" s="149"/>
      <c r="K697" s="298"/>
      <c r="L697" s="149"/>
      <c r="M697" s="149"/>
    </row>
    <row r="698" spans="9:13" x14ac:dyDescent="0.2">
      <c r="I698" s="282"/>
      <c r="J698" s="149"/>
      <c r="K698" s="298"/>
      <c r="L698" s="149"/>
      <c r="M698" s="149"/>
    </row>
    <row r="699" spans="9:13" x14ac:dyDescent="0.2">
      <c r="I699" s="282"/>
      <c r="J699" s="149"/>
      <c r="K699" s="298"/>
      <c r="L699" s="149"/>
      <c r="M699" s="149"/>
    </row>
    <row r="700" spans="9:13" x14ac:dyDescent="0.2">
      <c r="I700" s="282"/>
      <c r="J700" s="149"/>
      <c r="K700" s="298"/>
      <c r="L700" s="149"/>
      <c r="M700" s="149"/>
    </row>
    <row r="701" spans="9:13" x14ac:dyDescent="0.2">
      <c r="I701" s="282"/>
      <c r="J701" s="149"/>
      <c r="K701" s="298"/>
      <c r="L701" s="149"/>
      <c r="M701" s="149"/>
    </row>
    <row r="702" spans="9:13" x14ac:dyDescent="0.2">
      <c r="I702" s="282"/>
      <c r="J702" s="149"/>
      <c r="K702" s="298"/>
      <c r="L702" s="149"/>
      <c r="M702" s="149"/>
    </row>
    <row r="703" spans="9:13" x14ac:dyDescent="0.2">
      <c r="I703" s="282"/>
      <c r="J703" s="149"/>
      <c r="K703" s="298"/>
      <c r="L703" s="149"/>
      <c r="M703" s="149"/>
    </row>
    <row r="704" spans="9:13" x14ac:dyDescent="0.2">
      <c r="I704" s="282"/>
      <c r="J704" s="149"/>
      <c r="K704" s="298"/>
      <c r="L704" s="149"/>
      <c r="M704" s="149"/>
    </row>
    <row r="705" spans="9:13" x14ac:dyDescent="0.2">
      <c r="I705" s="282"/>
      <c r="J705" s="149"/>
      <c r="K705" s="298"/>
      <c r="L705" s="149"/>
      <c r="M705" s="149"/>
    </row>
    <row r="706" spans="9:13" x14ac:dyDescent="0.2">
      <c r="I706" s="282"/>
      <c r="J706" s="149"/>
      <c r="K706" s="298"/>
      <c r="L706" s="149"/>
      <c r="M706" s="149"/>
    </row>
    <row r="707" spans="9:13" x14ac:dyDescent="0.2">
      <c r="I707" s="282"/>
      <c r="J707" s="149"/>
      <c r="K707" s="298"/>
      <c r="L707" s="149"/>
      <c r="M707" s="149"/>
    </row>
    <row r="708" spans="9:13" x14ac:dyDescent="0.2">
      <c r="I708" s="282"/>
      <c r="J708" s="149"/>
      <c r="K708" s="298"/>
      <c r="L708" s="149"/>
      <c r="M708" s="149"/>
    </row>
    <row r="709" spans="9:13" x14ac:dyDescent="0.2">
      <c r="I709" s="282"/>
      <c r="J709" s="149"/>
      <c r="K709" s="298"/>
      <c r="L709" s="149"/>
      <c r="M709" s="149"/>
    </row>
    <row r="710" spans="9:13" x14ac:dyDescent="0.2">
      <c r="I710" s="282"/>
      <c r="J710" s="149"/>
      <c r="K710" s="298"/>
      <c r="L710" s="149"/>
      <c r="M710" s="149"/>
    </row>
    <row r="711" spans="9:13" x14ac:dyDescent="0.2">
      <c r="I711" s="282"/>
      <c r="J711" s="149"/>
      <c r="K711" s="298"/>
      <c r="L711" s="149"/>
      <c r="M711" s="149"/>
    </row>
    <row r="712" spans="9:13" x14ac:dyDescent="0.2">
      <c r="I712" s="282"/>
      <c r="J712" s="149"/>
      <c r="K712" s="298"/>
      <c r="L712" s="149"/>
      <c r="M712" s="149"/>
    </row>
    <row r="713" spans="9:13" x14ac:dyDescent="0.2">
      <c r="I713" s="282"/>
      <c r="J713" s="149"/>
      <c r="K713" s="298"/>
      <c r="L713" s="149"/>
      <c r="M713" s="149"/>
    </row>
    <row r="714" spans="9:13" x14ac:dyDescent="0.2">
      <c r="I714" s="282"/>
      <c r="J714" s="149"/>
      <c r="K714" s="298"/>
      <c r="L714" s="149"/>
      <c r="M714" s="149"/>
    </row>
    <row r="715" spans="9:13" x14ac:dyDescent="0.2">
      <c r="I715" s="282"/>
      <c r="J715" s="149"/>
      <c r="K715" s="298"/>
      <c r="L715" s="149"/>
      <c r="M715" s="149"/>
    </row>
    <row r="716" spans="9:13" x14ac:dyDescent="0.2">
      <c r="I716" s="282"/>
      <c r="J716" s="149"/>
      <c r="K716" s="298"/>
      <c r="L716" s="149"/>
      <c r="M716" s="149"/>
    </row>
    <row r="717" spans="9:13" x14ac:dyDescent="0.2">
      <c r="I717" s="282"/>
      <c r="J717" s="149"/>
      <c r="K717" s="298"/>
      <c r="L717" s="149"/>
      <c r="M717" s="149"/>
    </row>
    <row r="718" spans="9:13" x14ac:dyDescent="0.2">
      <c r="I718" s="282"/>
      <c r="J718" s="149"/>
      <c r="K718" s="298"/>
      <c r="L718" s="149"/>
      <c r="M718" s="149"/>
    </row>
    <row r="719" spans="9:13" x14ac:dyDescent="0.2">
      <c r="I719" s="282"/>
      <c r="J719" s="149"/>
      <c r="K719" s="298"/>
      <c r="L719" s="149"/>
      <c r="M719" s="149"/>
    </row>
    <row r="720" spans="9:13" x14ac:dyDescent="0.2">
      <c r="I720" s="282"/>
      <c r="J720" s="149"/>
      <c r="K720" s="298"/>
      <c r="L720" s="149"/>
      <c r="M720" s="149"/>
    </row>
    <row r="721" spans="9:13" x14ac:dyDescent="0.2">
      <c r="I721" s="282"/>
      <c r="J721" s="149"/>
      <c r="K721" s="298"/>
      <c r="L721" s="149"/>
      <c r="M721" s="149"/>
    </row>
    <row r="722" spans="9:13" x14ac:dyDescent="0.2">
      <c r="I722" s="282"/>
      <c r="J722" s="149"/>
      <c r="K722" s="298"/>
      <c r="L722" s="149"/>
      <c r="M722" s="149"/>
    </row>
    <row r="723" spans="9:13" x14ac:dyDescent="0.2">
      <c r="I723" s="282"/>
      <c r="J723" s="149"/>
      <c r="K723" s="298"/>
      <c r="L723" s="149"/>
      <c r="M723" s="149"/>
    </row>
    <row r="724" spans="9:13" x14ac:dyDescent="0.2">
      <c r="I724" s="282"/>
      <c r="J724" s="149"/>
      <c r="K724" s="298"/>
      <c r="L724" s="149"/>
      <c r="M724" s="149"/>
    </row>
    <row r="725" spans="9:13" x14ac:dyDescent="0.2">
      <c r="I725" s="282"/>
      <c r="J725" s="149"/>
      <c r="K725" s="298"/>
      <c r="L725" s="149"/>
      <c r="M725" s="149"/>
    </row>
    <row r="726" spans="9:13" x14ac:dyDescent="0.2">
      <c r="I726" s="282"/>
      <c r="J726" s="149"/>
      <c r="K726" s="298"/>
      <c r="L726" s="149"/>
      <c r="M726" s="149"/>
    </row>
    <row r="727" spans="9:13" x14ac:dyDescent="0.2">
      <c r="I727" s="282"/>
      <c r="J727" s="149"/>
      <c r="K727" s="298"/>
      <c r="L727" s="149"/>
      <c r="M727" s="149"/>
    </row>
    <row r="728" spans="9:13" x14ac:dyDescent="0.2">
      <c r="I728" s="282"/>
      <c r="J728" s="149"/>
      <c r="K728" s="298"/>
      <c r="L728" s="149"/>
      <c r="M728" s="149"/>
    </row>
    <row r="729" spans="9:13" x14ac:dyDescent="0.2">
      <c r="I729" s="282"/>
      <c r="J729" s="149"/>
      <c r="K729" s="298"/>
      <c r="L729" s="149"/>
      <c r="M729" s="149"/>
    </row>
    <row r="730" spans="9:13" x14ac:dyDescent="0.2">
      <c r="I730" s="282"/>
      <c r="J730" s="149"/>
      <c r="K730" s="298"/>
      <c r="L730" s="149"/>
      <c r="M730" s="149"/>
    </row>
    <row r="731" spans="9:13" x14ac:dyDescent="0.2">
      <c r="I731" s="282"/>
      <c r="J731" s="149"/>
      <c r="K731" s="298"/>
      <c r="L731" s="149"/>
      <c r="M731" s="149"/>
    </row>
    <row r="732" spans="9:13" x14ac:dyDescent="0.2">
      <c r="I732" s="282"/>
      <c r="J732" s="149"/>
      <c r="K732" s="298"/>
      <c r="L732" s="149"/>
      <c r="M732" s="149"/>
    </row>
    <row r="733" spans="9:13" x14ac:dyDescent="0.2">
      <c r="I733" s="282"/>
      <c r="J733" s="149"/>
      <c r="K733" s="298"/>
      <c r="L733" s="149"/>
      <c r="M733" s="149"/>
    </row>
    <row r="734" spans="9:13" x14ac:dyDescent="0.2">
      <c r="I734" s="282"/>
      <c r="J734" s="149"/>
      <c r="K734" s="298"/>
      <c r="L734" s="149"/>
      <c r="M734" s="149"/>
    </row>
    <row r="735" spans="9:13" x14ac:dyDescent="0.2">
      <c r="I735" s="282"/>
      <c r="J735" s="149"/>
      <c r="K735" s="298"/>
      <c r="L735" s="149"/>
      <c r="M735" s="149"/>
    </row>
    <row r="736" spans="9:13" x14ac:dyDescent="0.2">
      <c r="I736" s="282"/>
      <c r="J736" s="149"/>
      <c r="K736" s="298"/>
      <c r="L736" s="149"/>
      <c r="M736" s="149"/>
    </row>
    <row r="737" spans="9:13" x14ac:dyDescent="0.2">
      <c r="I737" s="282"/>
      <c r="J737" s="149"/>
      <c r="K737" s="298"/>
      <c r="L737" s="149"/>
      <c r="M737" s="149"/>
    </row>
    <row r="738" spans="9:13" x14ac:dyDescent="0.2">
      <c r="I738" s="282"/>
      <c r="J738" s="149"/>
      <c r="K738" s="298"/>
      <c r="L738" s="149"/>
      <c r="M738" s="149"/>
    </row>
    <row r="739" spans="9:13" x14ac:dyDescent="0.2">
      <c r="I739" s="282"/>
      <c r="J739" s="149"/>
      <c r="K739" s="298"/>
      <c r="L739" s="149"/>
      <c r="M739" s="149"/>
    </row>
    <row r="740" spans="9:13" x14ac:dyDescent="0.2">
      <c r="I740" s="282"/>
      <c r="J740" s="149"/>
      <c r="K740" s="298"/>
      <c r="L740" s="149"/>
      <c r="M740" s="149"/>
    </row>
    <row r="741" spans="9:13" x14ac:dyDescent="0.2">
      <c r="I741" s="282"/>
      <c r="J741" s="149"/>
      <c r="K741" s="298"/>
      <c r="L741" s="149"/>
      <c r="M741" s="149"/>
    </row>
    <row r="742" spans="9:13" x14ac:dyDescent="0.2">
      <c r="I742" s="282"/>
      <c r="J742" s="149"/>
      <c r="K742" s="298"/>
      <c r="L742" s="149"/>
      <c r="M742" s="149"/>
    </row>
    <row r="743" spans="9:13" x14ac:dyDescent="0.2">
      <c r="I743" s="282"/>
      <c r="J743" s="149"/>
      <c r="K743" s="298"/>
      <c r="L743" s="149"/>
      <c r="M743" s="149"/>
    </row>
    <row r="744" spans="9:13" x14ac:dyDescent="0.2">
      <c r="I744" s="282"/>
      <c r="J744" s="149"/>
      <c r="K744" s="298"/>
      <c r="L744" s="149"/>
      <c r="M744" s="149"/>
    </row>
    <row r="745" spans="9:13" x14ac:dyDescent="0.2">
      <c r="I745" s="282"/>
      <c r="J745" s="149"/>
      <c r="K745" s="298"/>
      <c r="L745" s="149"/>
      <c r="M745" s="149"/>
    </row>
    <row r="746" spans="9:13" x14ac:dyDescent="0.2">
      <c r="I746" s="282"/>
      <c r="J746" s="149"/>
      <c r="K746" s="298"/>
      <c r="L746" s="149"/>
      <c r="M746" s="149"/>
    </row>
    <row r="747" spans="9:13" x14ac:dyDescent="0.2">
      <c r="I747" s="282"/>
      <c r="J747" s="149"/>
      <c r="K747" s="298"/>
      <c r="L747" s="149"/>
      <c r="M747" s="149"/>
    </row>
    <row r="748" spans="9:13" x14ac:dyDescent="0.2">
      <c r="I748" s="282"/>
      <c r="J748" s="149"/>
      <c r="K748" s="298"/>
      <c r="L748" s="149"/>
      <c r="M748" s="149"/>
    </row>
    <row r="749" spans="9:13" x14ac:dyDescent="0.2">
      <c r="I749" s="282"/>
      <c r="J749" s="149"/>
      <c r="K749" s="298"/>
      <c r="L749" s="149"/>
      <c r="M749" s="149"/>
    </row>
    <row r="750" spans="9:13" x14ac:dyDescent="0.2">
      <c r="I750" s="282"/>
      <c r="J750" s="149"/>
      <c r="K750" s="298"/>
      <c r="L750" s="149"/>
      <c r="M750" s="149"/>
    </row>
    <row r="751" spans="9:13" x14ac:dyDescent="0.2">
      <c r="I751" s="282"/>
      <c r="J751" s="149"/>
      <c r="K751" s="298"/>
      <c r="L751" s="149"/>
      <c r="M751" s="149"/>
    </row>
    <row r="752" spans="9:13" x14ac:dyDescent="0.2">
      <c r="I752" s="282"/>
      <c r="J752" s="149"/>
      <c r="K752" s="298"/>
      <c r="L752" s="149"/>
      <c r="M752" s="149"/>
    </row>
    <row r="753" spans="9:13" x14ac:dyDescent="0.2">
      <c r="I753" s="282"/>
      <c r="J753" s="149"/>
      <c r="K753" s="298"/>
      <c r="L753" s="149"/>
      <c r="M753" s="149"/>
    </row>
    <row r="754" spans="9:13" x14ac:dyDescent="0.2">
      <c r="I754" s="282"/>
      <c r="J754" s="149"/>
      <c r="K754" s="298"/>
      <c r="L754" s="149"/>
      <c r="M754" s="149"/>
    </row>
    <row r="755" spans="9:13" x14ac:dyDescent="0.2">
      <c r="I755" s="282"/>
      <c r="J755" s="149"/>
      <c r="K755" s="298"/>
      <c r="L755" s="149"/>
      <c r="M755" s="149"/>
    </row>
    <row r="756" spans="9:13" x14ac:dyDescent="0.2">
      <c r="I756" s="282"/>
      <c r="J756" s="149"/>
      <c r="K756" s="298"/>
      <c r="L756" s="149"/>
      <c r="M756" s="149"/>
    </row>
    <row r="757" spans="9:13" x14ac:dyDescent="0.2">
      <c r="I757" s="282"/>
      <c r="J757" s="149"/>
      <c r="K757" s="298"/>
      <c r="L757" s="149"/>
      <c r="M757" s="149"/>
    </row>
    <row r="758" spans="9:13" x14ac:dyDescent="0.2">
      <c r="I758" s="282"/>
      <c r="J758" s="149"/>
      <c r="K758" s="298"/>
      <c r="L758" s="149"/>
      <c r="M758" s="149"/>
    </row>
    <row r="759" spans="9:13" x14ac:dyDescent="0.2">
      <c r="I759" s="282"/>
      <c r="J759" s="149"/>
      <c r="K759" s="298"/>
      <c r="L759" s="149"/>
      <c r="M759" s="149"/>
    </row>
    <row r="760" spans="9:13" x14ac:dyDescent="0.2">
      <c r="I760" s="282"/>
      <c r="J760" s="149"/>
      <c r="K760" s="298"/>
      <c r="L760" s="149"/>
      <c r="M760" s="149"/>
    </row>
    <row r="761" spans="9:13" x14ac:dyDescent="0.2">
      <c r="I761" s="282"/>
      <c r="J761" s="149"/>
      <c r="K761" s="298"/>
      <c r="L761" s="149"/>
      <c r="M761" s="149"/>
    </row>
    <row r="762" spans="9:13" x14ac:dyDescent="0.2">
      <c r="I762" s="282"/>
      <c r="J762" s="149"/>
      <c r="K762" s="298"/>
      <c r="L762" s="149"/>
      <c r="M762" s="149"/>
    </row>
    <row r="763" spans="9:13" x14ac:dyDescent="0.2">
      <c r="I763" s="282"/>
      <c r="J763" s="149"/>
      <c r="K763" s="298"/>
      <c r="L763" s="149"/>
      <c r="M763" s="149"/>
    </row>
    <row r="764" spans="9:13" x14ac:dyDescent="0.2">
      <c r="I764" s="282"/>
      <c r="J764" s="149"/>
      <c r="K764" s="298"/>
      <c r="L764" s="149"/>
      <c r="M764" s="149"/>
    </row>
    <row r="765" spans="9:13" x14ac:dyDescent="0.2">
      <c r="I765" s="282"/>
      <c r="J765" s="149"/>
      <c r="K765" s="298"/>
      <c r="L765" s="149"/>
      <c r="M765" s="149"/>
    </row>
    <row r="766" spans="9:13" x14ac:dyDescent="0.2">
      <c r="I766" s="282"/>
      <c r="J766" s="149"/>
      <c r="K766" s="298"/>
      <c r="L766" s="149"/>
      <c r="M766" s="149"/>
    </row>
    <row r="767" spans="9:13" x14ac:dyDescent="0.2">
      <c r="I767" s="282"/>
      <c r="J767" s="149"/>
      <c r="K767" s="298"/>
      <c r="L767" s="149"/>
      <c r="M767" s="149"/>
    </row>
    <row r="768" spans="9:13" x14ac:dyDescent="0.2">
      <c r="I768" s="282"/>
      <c r="J768" s="149"/>
      <c r="K768" s="298"/>
      <c r="L768" s="149"/>
      <c r="M768" s="149"/>
    </row>
    <row r="769" spans="9:13" x14ac:dyDescent="0.2">
      <c r="I769" s="282"/>
      <c r="J769" s="149"/>
      <c r="K769" s="298"/>
      <c r="L769" s="149"/>
      <c r="M769" s="149"/>
    </row>
    <row r="770" spans="9:13" x14ac:dyDescent="0.2">
      <c r="I770" s="282"/>
      <c r="J770" s="149"/>
      <c r="K770" s="298"/>
      <c r="L770" s="149"/>
      <c r="M770" s="149"/>
    </row>
    <row r="771" spans="9:13" x14ac:dyDescent="0.2">
      <c r="I771" s="282"/>
      <c r="J771" s="149"/>
      <c r="K771" s="298"/>
      <c r="L771" s="149"/>
      <c r="M771" s="149"/>
    </row>
    <row r="772" spans="9:13" x14ac:dyDescent="0.2">
      <c r="I772" s="282"/>
      <c r="J772" s="149"/>
      <c r="K772" s="298"/>
      <c r="L772" s="149"/>
      <c r="M772" s="149"/>
    </row>
    <row r="773" spans="9:13" x14ac:dyDescent="0.2">
      <c r="I773" s="282"/>
      <c r="J773" s="149"/>
      <c r="K773" s="298"/>
      <c r="L773" s="149"/>
      <c r="M773" s="149"/>
    </row>
    <row r="774" spans="9:13" x14ac:dyDescent="0.2">
      <c r="I774" s="282"/>
      <c r="J774" s="149"/>
      <c r="K774" s="298"/>
      <c r="L774" s="149"/>
      <c r="M774" s="149"/>
    </row>
    <row r="775" spans="9:13" x14ac:dyDescent="0.2">
      <c r="I775" s="282"/>
      <c r="J775" s="149"/>
      <c r="K775" s="298"/>
      <c r="L775" s="149"/>
      <c r="M775" s="149"/>
    </row>
    <row r="776" spans="9:13" x14ac:dyDescent="0.2">
      <c r="I776" s="282"/>
      <c r="J776" s="149"/>
      <c r="K776" s="298"/>
      <c r="L776" s="149"/>
      <c r="M776" s="149"/>
    </row>
    <row r="777" spans="9:13" x14ac:dyDescent="0.2">
      <c r="I777" s="282"/>
      <c r="J777" s="149"/>
      <c r="K777" s="298"/>
      <c r="L777" s="149"/>
      <c r="M777" s="149"/>
    </row>
    <row r="778" spans="9:13" x14ac:dyDescent="0.2">
      <c r="I778" s="282"/>
      <c r="J778" s="149"/>
      <c r="K778" s="298"/>
      <c r="L778" s="149"/>
      <c r="M778" s="149"/>
    </row>
    <row r="779" spans="9:13" x14ac:dyDescent="0.2">
      <c r="I779" s="282"/>
      <c r="J779" s="149"/>
      <c r="K779" s="298"/>
      <c r="L779" s="149"/>
      <c r="M779" s="149"/>
    </row>
    <row r="780" spans="9:13" x14ac:dyDescent="0.2">
      <c r="I780" s="282"/>
      <c r="J780" s="149"/>
      <c r="K780" s="298"/>
      <c r="L780" s="149"/>
      <c r="M780" s="149"/>
    </row>
    <row r="781" spans="9:13" x14ac:dyDescent="0.2">
      <c r="I781" s="282"/>
      <c r="J781" s="149"/>
      <c r="K781" s="298"/>
      <c r="L781" s="149"/>
      <c r="M781" s="149"/>
    </row>
    <row r="782" spans="9:13" x14ac:dyDescent="0.2">
      <c r="I782" s="282"/>
      <c r="J782" s="149"/>
      <c r="K782" s="298"/>
      <c r="L782" s="149"/>
      <c r="M782" s="149"/>
    </row>
    <row r="783" spans="9:13" x14ac:dyDescent="0.2">
      <c r="I783" s="282"/>
      <c r="J783" s="149"/>
      <c r="K783" s="298"/>
      <c r="L783" s="149"/>
      <c r="M783" s="149"/>
    </row>
    <row r="784" spans="9:13" x14ac:dyDescent="0.2">
      <c r="I784" s="282"/>
      <c r="J784" s="149"/>
      <c r="K784" s="298"/>
      <c r="L784" s="149"/>
      <c r="M784" s="149"/>
    </row>
    <row r="785" spans="9:13" x14ac:dyDescent="0.2">
      <c r="I785" s="282"/>
      <c r="J785" s="149"/>
      <c r="K785" s="298"/>
      <c r="L785" s="149"/>
      <c r="M785" s="149"/>
    </row>
    <row r="786" spans="9:13" x14ac:dyDescent="0.2">
      <c r="I786" s="282"/>
      <c r="J786" s="149"/>
      <c r="K786" s="298"/>
      <c r="L786" s="149"/>
      <c r="M786" s="149"/>
    </row>
    <row r="787" spans="9:13" x14ac:dyDescent="0.2">
      <c r="I787" s="282"/>
      <c r="J787" s="149"/>
      <c r="K787" s="298"/>
      <c r="L787" s="149"/>
      <c r="M787" s="149"/>
    </row>
    <row r="788" spans="9:13" x14ac:dyDescent="0.2">
      <c r="I788" s="282"/>
      <c r="J788" s="149"/>
      <c r="K788" s="298"/>
      <c r="L788" s="149"/>
      <c r="M788" s="149"/>
    </row>
    <row r="789" spans="9:13" x14ac:dyDescent="0.2">
      <c r="I789" s="282"/>
      <c r="J789" s="149"/>
      <c r="K789" s="298"/>
      <c r="L789" s="149"/>
      <c r="M789" s="149"/>
    </row>
    <row r="790" spans="9:13" x14ac:dyDescent="0.2">
      <c r="I790" s="282"/>
      <c r="J790" s="149"/>
      <c r="K790" s="298"/>
      <c r="L790" s="149"/>
      <c r="M790" s="149"/>
    </row>
    <row r="791" spans="9:13" x14ac:dyDescent="0.2">
      <c r="I791" s="282"/>
      <c r="J791" s="149"/>
      <c r="K791" s="298"/>
      <c r="L791" s="149"/>
      <c r="M791" s="149"/>
    </row>
    <row r="792" spans="9:13" x14ac:dyDescent="0.2">
      <c r="I792" s="282"/>
      <c r="J792" s="149"/>
      <c r="K792" s="298"/>
      <c r="L792" s="149"/>
      <c r="M792" s="149"/>
    </row>
    <row r="793" spans="9:13" x14ac:dyDescent="0.2">
      <c r="I793" s="282"/>
      <c r="J793" s="149"/>
      <c r="K793" s="298"/>
      <c r="L793" s="149"/>
      <c r="M793" s="149"/>
    </row>
    <row r="794" spans="9:13" x14ac:dyDescent="0.2">
      <c r="I794" s="282"/>
      <c r="J794" s="149"/>
      <c r="K794" s="298"/>
      <c r="L794" s="149"/>
      <c r="M794" s="149"/>
    </row>
  </sheetData>
  <sheetProtection selectLockedCells="1"/>
  <mergeCells count="104">
    <mergeCell ref="C111:J111"/>
    <mergeCell ref="C82:J82"/>
    <mergeCell ref="C102:J102"/>
    <mergeCell ref="C93:J93"/>
    <mergeCell ref="C87:J87"/>
    <mergeCell ref="C83:J83"/>
    <mergeCell ref="C84:J84"/>
    <mergeCell ref="C85:J85"/>
    <mergeCell ref="C89:J89"/>
    <mergeCell ref="C86:J86"/>
    <mergeCell ref="C91:J91"/>
    <mergeCell ref="C109:J109"/>
    <mergeCell ref="C110:J110"/>
    <mergeCell ref="C100:J100"/>
    <mergeCell ref="C101:J101"/>
    <mergeCell ref="C103:J103"/>
    <mergeCell ref="C106:J106"/>
    <mergeCell ref="C107:J107"/>
    <mergeCell ref="C108:J108"/>
    <mergeCell ref="C97:J97"/>
    <mergeCell ref="C104:J104"/>
    <mergeCell ref="C105:J105"/>
    <mergeCell ref="C61:J61"/>
    <mergeCell ref="C51:J51"/>
    <mergeCell ref="C53:J53"/>
    <mergeCell ref="C56:J56"/>
    <mergeCell ref="C52:J52"/>
    <mergeCell ref="C69:J69"/>
    <mergeCell ref="C63:J63"/>
    <mergeCell ref="C81:J81"/>
    <mergeCell ref="C95:J95"/>
    <mergeCell ref="C90:J90"/>
    <mergeCell ref="C94:J94"/>
    <mergeCell ref="C99:J99"/>
    <mergeCell ref="C96:J96"/>
    <mergeCell ref="C98:J98"/>
    <mergeCell ref="C14:J14"/>
    <mergeCell ref="C15:J15"/>
    <mergeCell ref="C43:J43"/>
    <mergeCell ref="C44:J44"/>
    <mergeCell ref="C71:J71"/>
    <mergeCell ref="C75:J75"/>
    <mergeCell ref="C77:J77"/>
    <mergeCell ref="C74:J74"/>
    <mergeCell ref="C72:J72"/>
    <mergeCell ref="C73:J73"/>
    <mergeCell ref="C76:J76"/>
    <mergeCell ref="C60:J60"/>
    <mergeCell ref="C66:J66"/>
    <mergeCell ref="C65:J65"/>
    <mergeCell ref="C36:J36"/>
    <mergeCell ref="C29:J29"/>
    <mergeCell ref="C92:J92"/>
    <mergeCell ref="C88:J88"/>
    <mergeCell ref="C28:J28"/>
    <mergeCell ref="C78:J78"/>
    <mergeCell ref="C7:J7"/>
    <mergeCell ref="C8:J8"/>
    <mergeCell ref="C9:J9"/>
    <mergeCell ref="C17:J17"/>
    <mergeCell ref="C10:J10"/>
    <mergeCell ref="C11:J11"/>
    <mergeCell ref="C16:J16"/>
    <mergeCell ref="C13:J13"/>
    <mergeCell ref="C47:J47"/>
    <mergeCell ref="C41:J41"/>
    <mergeCell ref="C38:J38"/>
    <mergeCell ref="C40:J40"/>
    <mergeCell ref="C39:J39"/>
    <mergeCell ref="C46:J46"/>
    <mergeCell ref="C45:J45"/>
    <mergeCell ref="C18:J18"/>
    <mergeCell ref="C23:J23"/>
    <mergeCell ref="C19:J19"/>
    <mergeCell ref="C20:J20"/>
    <mergeCell ref="C21:J21"/>
    <mergeCell ref="C24:J24"/>
    <mergeCell ref="C22:J22"/>
    <mergeCell ref="C25:J25"/>
    <mergeCell ref="C12:J12"/>
    <mergeCell ref="O85:P85"/>
    <mergeCell ref="C26:J26"/>
    <mergeCell ref="C62:J62"/>
    <mergeCell ref="C31:J31"/>
    <mergeCell ref="C33:J33"/>
    <mergeCell ref="C34:J34"/>
    <mergeCell ref="C64:J64"/>
    <mergeCell ref="C57:J57"/>
    <mergeCell ref="C27:J27"/>
    <mergeCell ref="C32:J32"/>
    <mergeCell ref="C37:J37"/>
    <mergeCell ref="C35:J35"/>
    <mergeCell ref="C30:J30"/>
    <mergeCell ref="C48:J48"/>
    <mergeCell ref="C49:J49"/>
    <mergeCell ref="C50:J50"/>
    <mergeCell ref="C42:J42"/>
    <mergeCell ref="C79:J79"/>
    <mergeCell ref="C80:J80"/>
    <mergeCell ref="C55:J55"/>
    <mergeCell ref="C59:J59"/>
    <mergeCell ref="C58:J58"/>
    <mergeCell ref="C70:J70"/>
    <mergeCell ref="C54:J54"/>
  </mergeCells>
  <phoneticPr fontId="0" type="noConversion"/>
  <pageMargins left="1" right="0.11811023622047245" top="1" bottom="0.11811023622047245" header="0" footer="0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7" r:id="rId4" name="Button 53">
              <controlPr defaultSize="0" print="0" autoFill="0" autoPict="0" macro="[0]!Borrar">
                <anchor moveWithCells="1" sizeWithCells="1">
                  <from>
                    <xdr:col>13</xdr:col>
                    <xdr:colOff>152400</xdr:colOff>
                    <xdr:row>3</xdr:row>
                    <xdr:rowOff>28575</xdr:rowOff>
                  </from>
                  <to>
                    <xdr:col>16</xdr:col>
                    <xdr:colOff>190500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" name="Button 73">
              <controlPr defaultSize="0" print="0" autoFill="0" autoPict="0" macro="[0]!Borrar">
                <anchor moveWithCells="1" sizeWithCells="1">
                  <from>
                    <xdr:col>14</xdr:col>
                    <xdr:colOff>9525</xdr:colOff>
                    <xdr:row>81</xdr:row>
                    <xdr:rowOff>19050</xdr:rowOff>
                  </from>
                  <to>
                    <xdr:col>16</xdr:col>
                    <xdr:colOff>190500</xdr:colOff>
                    <xdr:row>82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AK2128"/>
  <sheetViews>
    <sheetView topLeftCell="A49" workbookViewId="0">
      <selection activeCell="E58" sqref="E58"/>
    </sheetView>
  </sheetViews>
  <sheetFormatPr baseColWidth="10" defaultRowHeight="12.75" x14ac:dyDescent="0.2"/>
  <cols>
    <col min="1" max="1" width="3.140625" customWidth="1"/>
    <col min="2" max="2" width="6.140625" style="16" customWidth="1"/>
    <col min="3" max="3" width="52.140625" style="10" customWidth="1"/>
    <col min="4" max="4" width="16.7109375" style="7" customWidth="1"/>
    <col min="5" max="5" width="8.85546875" style="10" customWidth="1"/>
    <col min="6" max="6" width="9" style="10" customWidth="1"/>
    <col min="7" max="7" width="9.28515625" customWidth="1"/>
    <col min="8" max="8" width="10.5703125" customWidth="1"/>
    <col min="9" max="9" width="10" customWidth="1"/>
    <col min="10" max="11" width="10.140625" customWidth="1"/>
    <col min="12" max="13" width="11.42578125" style="15"/>
  </cols>
  <sheetData>
    <row r="1" spans="1:32" x14ac:dyDescent="0.2">
      <c r="I1" s="15"/>
      <c r="J1" s="15"/>
      <c r="K1" s="15"/>
      <c r="L1" s="15" t="s">
        <v>533</v>
      </c>
      <c r="N1">
        <v>0.9</v>
      </c>
    </row>
    <row r="2" spans="1:32" ht="20.25" customHeight="1" x14ac:dyDescent="0.2">
      <c r="A2" s="6"/>
      <c r="B2" s="5"/>
      <c r="C2" s="3" t="s">
        <v>0</v>
      </c>
      <c r="D2" s="43" t="s">
        <v>227</v>
      </c>
      <c r="E2" s="5" t="s">
        <v>222</v>
      </c>
      <c r="F2" s="5" t="s">
        <v>236</v>
      </c>
      <c r="G2" s="5" t="s">
        <v>1</v>
      </c>
      <c r="H2" s="9" t="s">
        <v>531</v>
      </c>
      <c r="I2" s="52" t="s">
        <v>532</v>
      </c>
      <c r="J2" s="3" t="s">
        <v>234</v>
      </c>
      <c r="K2" s="67" t="s">
        <v>235</v>
      </c>
    </row>
    <row r="3" spans="1:32" ht="12" customHeight="1" x14ac:dyDescent="0.2">
      <c r="A3" s="6"/>
      <c r="B3" s="19" t="s">
        <v>2</v>
      </c>
      <c r="C3" s="39" t="s">
        <v>3</v>
      </c>
      <c r="D3" s="47"/>
      <c r="E3" s="40"/>
      <c r="F3" s="41"/>
      <c r="G3" s="41"/>
      <c r="H3" s="41"/>
      <c r="I3" s="41"/>
      <c r="J3" s="41"/>
      <c r="K3" s="67"/>
      <c r="L3" s="491" t="s">
        <v>237</v>
      </c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</row>
    <row r="4" spans="1:32" ht="12" customHeight="1" x14ac:dyDescent="0.2">
      <c r="A4" s="6"/>
      <c r="B4" s="20" t="s">
        <v>4</v>
      </c>
      <c r="C4" s="21" t="s">
        <v>5</v>
      </c>
      <c r="D4" s="44" t="s">
        <v>228</v>
      </c>
      <c r="E4" s="22" t="s">
        <v>217</v>
      </c>
      <c r="F4" s="49">
        <v>0.24</v>
      </c>
      <c r="G4" s="42">
        <f>IF(Impreso!L9&gt;0,Impreso!L9,0)</f>
        <v>0</v>
      </c>
      <c r="H4" s="63">
        <f>F4*G4</f>
        <v>0</v>
      </c>
      <c r="I4" s="54">
        <v>36</v>
      </c>
      <c r="J4" s="56">
        <f>MIN(L4:AF4)</f>
        <v>0</v>
      </c>
      <c r="K4" s="72">
        <f>(IF(G4&gt;0,IF(J4&lt;I4,I4,J4),0))*1.425</f>
        <v>0</v>
      </c>
      <c r="L4" s="71">
        <f>IF(H4&lt;=100,0.9*H4)</f>
        <v>0</v>
      </c>
      <c r="M4" s="71">
        <f>IF(H4&lt;=300,90+0.8*(H4-100))</f>
        <v>10</v>
      </c>
      <c r="N4" s="71">
        <f>IF(H4&lt;=600,250+0.7*(H4-300))</f>
        <v>40</v>
      </c>
      <c r="O4" s="71">
        <f>IF(H4&lt;=1500,460+0.6*(H4-600))</f>
        <v>100</v>
      </c>
      <c r="P4" s="71">
        <f>IF(H4&lt;=2250,1000+0.4*(H4-1500))</f>
        <v>400</v>
      </c>
      <c r="Q4" s="71">
        <f>IF(H4&lt;=3000,1300+0.25*(H4-2250))</f>
        <v>737.5</v>
      </c>
      <c r="R4" s="71">
        <f>IF(H4&lt;=9000,1487.5+0.18*(H4-3000))</f>
        <v>947.5</v>
      </c>
      <c r="S4" s="71">
        <f>IF(H4&lt;=15000,2567.5+0.12*(H4-9000))</f>
        <v>1487.5</v>
      </c>
      <c r="T4" s="71">
        <f>IF(H4&lt;=30000,3287.5+0.06*(H4-15000))</f>
        <v>2387.5</v>
      </c>
      <c r="U4" s="71">
        <f>IF(H4&lt;=60000,4187.5+0.03*(H4-30000))</f>
        <v>3287.5</v>
      </c>
      <c r="V4" s="71">
        <f>IF(H4&lt;=240000,4987.5+0.005*(H4-60000))</f>
        <v>4687.5</v>
      </c>
      <c r="W4" s="71">
        <f>IF(H4&lt;=352500,5887.5+0.001*(H4-240000))</f>
        <v>5647.5</v>
      </c>
      <c r="X4" s="71" t="b">
        <f>IF(H4&gt;352500,6000)</f>
        <v>0</v>
      </c>
      <c r="Y4" s="71"/>
      <c r="Z4" s="71"/>
      <c r="AA4" s="71"/>
      <c r="AB4" s="71"/>
      <c r="AC4" s="71"/>
      <c r="AD4" s="71"/>
      <c r="AE4" s="71"/>
      <c r="AF4" s="71"/>
    </row>
    <row r="5" spans="1:32" ht="12" customHeight="1" x14ac:dyDescent="0.2">
      <c r="A5" s="6"/>
      <c r="B5" s="20" t="s">
        <v>6</v>
      </c>
      <c r="C5" s="21" t="s">
        <v>7</v>
      </c>
      <c r="D5" s="45" t="s">
        <v>228</v>
      </c>
      <c r="E5" s="22" t="s">
        <v>217</v>
      </c>
      <c r="F5" s="50">
        <v>0.31</v>
      </c>
      <c r="G5" s="42">
        <f>IF(Impreso!L10&gt;0,Impreso!L10,0)</f>
        <v>0</v>
      </c>
      <c r="H5" s="63">
        <f>F5*G5</f>
        <v>0</v>
      </c>
      <c r="I5" s="54">
        <v>36</v>
      </c>
      <c r="J5" s="56">
        <f t="shared" ref="J5:J80" si="0">MIN(L5:AF5)</f>
        <v>0</v>
      </c>
      <c r="K5" s="72">
        <f>(IF(G5&gt;0,IF(J5&lt;I5,I5,J5),0))*1.425</f>
        <v>0</v>
      </c>
      <c r="L5" s="71">
        <f t="shared" ref="L5:L38" si="1">IF(H5&lt;=100,0.9*H5)</f>
        <v>0</v>
      </c>
      <c r="M5" s="71">
        <f t="shared" ref="M5:M38" si="2">IF(H5&lt;=300,90+0.8*(H5-100))</f>
        <v>10</v>
      </c>
      <c r="N5" s="71">
        <f t="shared" ref="N5:N38" si="3">IF(H5&lt;=600,250+0.7*(H5-300))</f>
        <v>40</v>
      </c>
      <c r="O5" s="71">
        <f t="shared" ref="O5:O38" si="4">IF(H5&lt;=1500,460+0.6*(H5-600))</f>
        <v>100</v>
      </c>
      <c r="P5" s="71">
        <f t="shared" ref="P5:P38" si="5">IF(H5&lt;=2250,1000+0.4*(H5-1500))</f>
        <v>400</v>
      </c>
      <c r="Q5" s="71">
        <f t="shared" ref="Q5:Q38" si="6">IF(H5&lt;=3000,1300+0.25*(H5-2250))</f>
        <v>737.5</v>
      </c>
      <c r="R5" s="71">
        <f t="shared" ref="R5:R38" si="7">IF(H5&lt;=9000,1487.5+0.18*(H5-3000))</f>
        <v>947.5</v>
      </c>
      <c r="S5" s="71">
        <f t="shared" ref="S5:S38" si="8">IF(H5&lt;=15000,2567.5+0.12*(H5-9000))</f>
        <v>1487.5</v>
      </c>
      <c r="T5" s="71">
        <f t="shared" ref="T5:T38" si="9">IF(H5&lt;=30000,3287.5+0.06*(H5-15000))</f>
        <v>2387.5</v>
      </c>
      <c r="U5" s="71">
        <f t="shared" ref="U5:U38" si="10">IF(H5&lt;=60000,4187.5+0.03*(H5-30000))</f>
        <v>3287.5</v>
      </c>
      <c r="V5" s="71">
        <f t="shared" ref="V5:V38" si="11">IF(H5&lt;=240000,4987.5+0.005*(H5-60000))</f>
        <v>4687.5</v>
      </c>
      <c r="W5" s="71">
        <f t="shared" ref="W5:W38" si="12">IF(H5&lt;=352500,5887.5+0.001*(H5-240000))</f>
        <v>5647.5</v>
      </c>
      <c r="X5" s="71" t="b">
        <f t="shared" ref="X5:X68" si="13">IF(H5&gt;352500,6000)</f>
        <v>0</v>
      </c>
      <c r="Y5" s="71"/>
      <c r="Z5" s="71"/>
      <c r="AA5" s="71"/>
      <c r="AB5" s="71"/>
      <c r="AC5" s="71"/>
      <c r="AD5" s="71"/>
      <c r="AE5" s="71"/>
      <c r="AF5" s="71"/>
    </row>
    <row r="6" spans="1:32" ht="12" customHeight="1" x14ac:dyDescent="0.2">
      <c r="A6" s="6"/>
      <c r="B6" s="20" t="s">
        <v>8</v>
      </c>
      <c r="C6" s="21" t="s">
        <v>9</v>
      </c>
      <c r="D6" s="45" t="s">
        <v>228</v>
      </c>
      <c r="E6" s="22" t="s">
        <v>217</v>
      </c>
      <c r="F6" s="50">
        <v>0.44</v>
      </c>
      <c r="G6" s="42">
        <f>IF(Impreso!L11&gt;0,Impreso!L11,0)</f>
        <v>0</v>
      </c>
      <c r="H6" s="63">
        <f t="shared" ref="H6:H80" si="14">F6*G6</f>
        <v>0</v>
      </c>
      <c r="I6" s="54">
        <v>36</v>
      </c>
      <c r="J6" s="56">
        <f t="shared" si="0"/>
        <v>0</v>
      </c>
      <c r="K6" s="72">
        <f>(IF(G6&gt;0,IF(J6&lt;I6,I6,J6),0))*1.425</f>
        <v>0</v>
      </c>
      <c r="L6" s="71">
        <f t="shared" si="1"/>
        <v>0</v>
      </c>
      <c r="M6" s="71">
        <f t="shared" si="2"/>
        <v>10</v>
      </c>
      <c r="N6" s="71">
        <f t="shared" si="3"/>
        <v>40</v>
      </c>
      <c r="O6" s="71">
        <f t="shared" si="4"/>
        <v>100</v>
      </c>
      <c r="P6" s="71">
        <f t="shared" si="5"/>
        <v>400</v>
      </c>
      <c r="Q6" s="71">
        <f t="shared" si="6"/>
        <v>737.5</v>
      </c>
      <c r="R6" s="71">
        <f t="shared" si="7"/>
        <v>947.5</v>
      </c>
      <c r="S6" s="71">
        <f t="shared" si="8"/>
        <v>1487.5</v>
      </c>
      <c r="T6" s="71">
        <f t="shared" si="9"/>
        <v>2387.5</v>
      </c>
      <c r="U6" s="71">
        <f t="shared" si="10"/>
        <v>3287.5</v>
      </c>
      <c r="V6" s="71">
        <f t="shared" si="11"/>
        <v>4687.5</v>
      </c>
      <c r="W6" s="71">
        <f t="shared" si="12"/>
        <v>5647.5</v>
      </c>
      <c r="X6" s="71" t="b">
        <f t="shared" si="13"/>
        <v>0</v>
      </c>
      <c r="Y6" s="71"/>
      <c r="Z6" s="71"/>
      <c r="AA6" s="71"/>
      <c r="AB6" s="71"/>
      <c r="AC6" s="71"/>
      <c r="AD6" s="71"/>
      <c r="AE6" s="71"/>
      <c r="AF6" s="71"/>
    </row>
    <row r="7" spans="1:32" ht="12" customHeight="1" x14ac:dyDescent="0.2">
      <c r="A7" s="6"/>
      <c r="B7" s="20" t="s">
        <v>497</v>
      </c>
      <c r="C7" s="21" t="s">
        <v>10</v>
      </c>
      <c r="D7" s="45" t="s">
        <v>228</v>
      </c>
      <c r="E7" s="22" t="s">
        <v>217</v>
      </c>
      <c r="F7" s="50">
        <v>0.5</v>
      </c>
      <c r="G7" s="42">
        <f>IF(Impreso!L12&gt;0,Impreso!L12,0)</f>
        <v>0</v>
      </c>
      <c r="H7" s="63">
        <f t="shared" si="14"/>
        <v>0</v>
      </c>
      <c r="I7" s="54">
        <v>36</v>
      </c>
      <c r="J7" s="56">
        <f t="shared" si="0"/>
        <v>0</v>
      </c>
      <c r="K7" s="72">
        <f>(IF(G7&gt;0,IF(J7&lt;I7,I7,J7),0))*1.425</f>
        <v>0</v>
      </c>
      <c r="L7" s="71">
        <f t="shared" si="1"/>
        <v>0</v>
      </c>
      <c r="M7" s="71">
        <f t="shared" si="2"/>
        <v>10</v>
      </c>
      <c r="N7" s="71">
        <f t="shared" si="3"/>
        <v>40</v>
      </c>
      <c r="O7" s="71">
        <f t="shared" si="4"/>
        <v>100</v>
      </c>
      <c r="P7" s="71">
        <f t="shared" si="5"/>
        <v>400</v>
      </c>
      <c r="Q7" s="71">
        <f t="shared" si="6"/>
        <v>737.5</v>
      </c>
      <c r="R7" s="71">
        <f t="shared" si="7"/>
        <v>947.5</v>
      </c>
      <c r="S7" s="71">
        <f t="shared" si="8"/>
        <v>1487.5</v>
      </c>
      <c r="T7" s="71">
        <f t="shared" si="9"/>
        <v>2387.5</v>
      </c>
      <c r="U7" s="71">
        <f t="shared" si="10"/>
        <v>3287.5</v>
      </c>
      <c r="V7" s="71">
        <f t="shared" si="11"/>
        <v>4687.5</v>
      </c>
      <c r="W7" s="71">
        <f t="shared" si="12"/>
        <v>5647.5</v>
      </c>
      <c r="X7" s="71" t="b">
        <f t="shared" si="13"/>
        <v>0</v>
      </c>
      <c r="Y7" s="71"/>
      <c r="Z7" s="71"/>
      <c r="AA7" s="71"/>
      <c r="AB7" s="71"/>
      <c r="AC7" s="71"/>
      <c r="AD7" s="71"/>
      <c r="AE7" s="71"/>
      <c r="AF7" s="71"/>
    </row>
    <row r="8" spans="1:32" ht="12" customHeight="1" x14ac:dyDescent="0.2">
      <c r="A8" s="6"/>
      <c r="B8" s="20" t="s">
        <v>11</v>
      </c>
      <c r="C8" s="21" t="s">
        <v>12</v>
      </c>
      <c r="D8" s="45" t="s">
        <v>228</v>
      </c>
      <c r="E8" s="22" t="s">
        <v>218</v>
      </c>
      <c r="F8" s="50">
        <v>7.0000000000000007E-2</v>
      </c>
      <c r="G8" s="42">
        <f>IF(Impreso!L13&gt;0,Impreso!L13,0)</f>
        <v>0</v>
      </c>
      <c r="H8" s="63">
        <f t="shared" si="14"/>
        <v>0</v>
      </c>
      <c r="I8" s="54">
        <v>36</v>
      </c>
      <c r="J8" s="56">
        <f t="shared" si="0"/>
        <v>0</v>
      </c>
      <c r="K8" s="72">
        <f t="shared" ref="K8:K14" si="15">(IF(G8&gt;0,IF(J8&lt;I8,I8,J8),0))*1.425</f>
        <v>0</v>
      </c>
      <c r="L8" s="71">
        <f t="shared" si="1"/>
        <v>0</v>
      </c>
      <c r="M8" s="71">
        <f t="shared" si="2"/>
        <v>10</v>
      </c>
      <c r="N8" s="71">
        <f t="shared" si="3"/>
        <v>40</v>
      </c>
      <c r="O8" s="71">
        <f t="shared" si="4"/>
        <v>100</v>
      </c>
      <c r="P8" s="71">
        <f t="shared" si="5"/>
        <v>400</v>
      </c>
      <c r="Q8" s="71">
        <f t="shared" si="6"/>
        <v>737.5</v>
      </c>
      <c r="R8" s="71">
        <f t="shared" si="7"/>
        <v>947.5</v>
      </c>
      <c r="S8" s="71">
        <f t="shared" si="8"/>
        <v>1487.5</v>
      </c>
      <c r="T8" s="71">
        <f t="shared" si="9"/>
        <v>2387.5</v>
      </c>
      <c r="U8" s="71">
        <f t="shared" si="10"/>
        <v>3287.5</v>
      </c>
      <c r="V8" s="71">
        <f t="shared" si="11"/>
        <v>4687.5</v>
      </c>
      <c r="W8" s="71">
        <f t="shared" si="12"/>
        <v>5647.5</v>
      </c>
      <c r="X8" s="71" t="b">
        <f t="shared" si="13"/>
        <v>0</v>
      </c>
      <c r="Y8" s="71"/>
      <c r="Z8" s="71"/>
      <c r="AA8" s="71"/>
      <c r="AB8" s="71"/>
      <c r="AC8" s="71"/>
      <c r="AD8" s="71"/>
      <c r="AE8" s="71"/>
      <c r="AF8" s="71"/>
    </row>
    <row r="9" spans="1:32" ht="12" customHeight="1" x14ac:dyDescent="0.2">
      <c r="A9" s="6"/>
      <c r="B9" s="20" t="s">
        <v>13</v>
      </c>
      <c r="C9" s="101" t="s">
        <v>14</v>
      </c>
      <c r="D9" s="45" t="s">
        <v>228</v>
      </c>
      <c r="E9" s="22" t="s">
        <v>218</v>
      </c>
      <c r="F9" s="50">
        <v>0.09</v>
      </c>
      <c r="G9" s="42">
        <f>IF(Impreso!L14&gt;0,Impreso!L14,0)</f>
        <v>0</v>
      </c>
      <c r="H9" s="63">
        <f t="shared" si="14"/>
        <v>0</v>
      </c>
      <c r="I9" s="54">
        <v>36</v>
      </c>
      <c r="J9" s="56">
        <f t="shared" si="0"/>
        <v>0</v>
      </c>
      <c r="K9" s="72">
        <f t="shared" si="15"/>
        <v>0</v>
      </c>
      <c r="L9" s="71">
        <f t="shared" si="1"/>
        <v>0</v>
      </c>
      <c r="M9" s="71">
        <f t="shared" si="2"/>
        <v>10</v>
      </c>
      <c r="N9" s="71">
        <f t="shared" si="3"/>
        <v>40</v>
      </c>
      <c r="O9" s="71">
        <f t="shared" si="4"/>
        <v>100</v>
      </c>
      <c r="P9" s="71">
        <f t="shared" si="5"/>
        <v>400</v>
      </c>
      <c r="Q9" s="71">
        <f t="shared" si="6"/>
        <v>737.5</v>
      </c>
      <c r="R9" s="71">
        <f t="shared" si="7"/>
        <v>947.5</v>
      </c>
      <c r="S9" s="71">
        <f t="shared" si="8"/>
        <v>1487.5</v>
      </c>
      <c r="T9" s="71">
        <f t="shared" si="9"/>
        <v>2387.5</v>
      </c>
      <c r="U9" s="71">
        <f t="shared" si="10"/>
        <v>3287.5</v>
      </c>
      <c r="V9" s="71">
        <f t="shared" si="11"/>
        <v>4687.5</v>
      </c>
      <c r="W9" s="71">
        <f t="shared" si="12"/>
        <v>5647.5</v>
      </c>
      <c r="X9" s="71" t="b">
        <f t="shared" si="13"/>
        <v>0</v>
      </c>
      <c r="Y9" s="71"/>
      <c r="Z9" s="71"/>
      <c r="AA9" s="71"/>
      <c r="AB9" s="71"/>
      <c r="AC9" s="71"/>
      <c r="AD9" s="71"/>
      <c r="AE9" s="71"/>
      <c r="AF9" s="71"/>
    </row>
    <row r="10" spans="1:32" ht="12" customHeight="1" x14ac:dyDescent="0.2">
      <c r="A10" s="6"/>
      <c r="B10" s="20" t="s">
        <v>15</v>
      </c>
      <c r="C10" s="101" t="s">
        <v>16</v>
      </c>
      <c r="D10" s="45" t="s">
        <v>228</v>
      </c>
      <c r="E10" s="22" t="s">
        <v>219</v>
      </c>
      <c r="F10" s="50">
        <v>7.0000000000000007E-2</v>
      </c>
      <c r="G10" s="42">
        <f>IF(Impreso!L15&gt;0,Impreso!L15,0)</f>
        <v>0</v>
      </c>
      <c r="H10" s="63">
        <f t="shared" si="14"/>
        <v>0</v>
      </c>
      <c r="I10" s="54">
        <v>36</v>
      </c>
      <c r="J10" s="56">
        <f t="shared" si="0"/>
        <v>0</v>
      </c>
      <c r="K10" s="72">
        <f t="shared" si="15"/>
        <v>0</v>
      </c>
      <c r="L10" s="71">
        <f t="shared" si="1"/>
        <v>0</v>
      </c>
      <c r="M10" s="71">
        <f t="shared" si="2"/>
        <v>10</v>
      </c>
      <c r="N10" s="71">
        <f t="shared" si="3"/>
        <v>40</v>
      </c>
      <c r="O10" s="71">
        <f t="shared" si="4"/>
        <v>100</v>
      </c>
      <c r="P10" s="71">
        <f t="shared" si="5"/>
        <v>400</v>
      </c>
      <c r="Q10" s="71">
        <f t="shared" si="6"/>
        <v>737.5</v>
      </c>
      <c r="R10" s="71">
        <f t="shared" si="7"/>
        <v>947.5</v>
      </c>
      <c r="S10" s="71">
        <f t="shared" si="8"/>
        <v>1487.5</v>
      </c>
      <c r="T10" s="71">
        <f t="shared" si="9"/>
        <v>2387.5</v>
      </c>
      <c r="U10" s="71">
        <f t="shared" si="10"/>
        <v>3287.5</v>
      </c>
      <c r="V10" s="71">
        <f t="shared" si="11"/>
        <v>4687.5</v>
      </c>
      <c r="W10" s="71">
        <f t="shared" si="12"/>
        <v>5647.5</v>
      </c>
      <c r="X10" s="71" t="b">
        <f t="shared" si="13"/>
        <v>0</v>
      </c>
      <c r="Y10" s="71"/>
      <c r="Z10" s="71"/>
      <c r="AA10" s="71"/>
      <c r="AB10" s="71"/>
      <c r="AC10" s="71"/>
      <c r="AD10" s="71"/>
      <c r="AE10" s="71"/>
      <c r="AF10" s="71"/>
    </row>
    <row r="11" spans="1:32" ht="12" customHeight="1" x14ac:dyDescent="0.2">
      <c r="A11" s="6"/>
      <c r="B11" s="20" t="s">
        <v>17</v>
      </c>
      <c r="C11" s="102" t="s">
        <v>424</v>
      </c>
      <c r="D11" s="45" t="s">
        <v>229</v>
      </c>
      <c r="E11" s="20" t="s">
        <v>18</v>
      </c>
      <c r="F11" s="50">
        <v>3.0000000000000001E-3</v>
      </c>
      <c r="G11" s="42">
        <f>IF(Impreso!L16&gt;0,Impreso!L16,0)</f>
        <v>0</v>
      </c>
      <c r="H11" s="63">
        <f t="shared" si="14"/>
        <v>0</v>
      </c>
      <c r="I11" s="54">
        <v>36</v>
      </c>
      <c r="J11" s="56">
        <f t="shared" si="0"/>
        <v>0</v>
      </c>
      <c r="K11" s="72">
        <f t="shared" si="15"/>
        <v>0</v>
      </c>
      <c r="L11" s="71">
        <f t="shared" si="1"/>
        <v>0</v>
      </c>
      <c r="M11" s="71">
        <f t="shared" si="2"/>
        <v>10</v>
      </c>
      <c r="N11" s="71">
        <f t="shared" si="3"/>
        <v>40</v>
      </c>
      <c r="O11" s="71">
        <f t="shared" si="4"/>
        <v>100</v>
      </c>
      <c r="P11" s="71">
        <f t="shared" si="5"/>
        <v>400</v>
      </c>
      <c r="Q11" s="71">
        <f t="shared" si="6"/>
        <v>737.5</v>
      </c>
      <c r="R11" s="71">
        <f t="shared" si="7"/>
        <v>947.5</v>
      </c>
      <c r="S11" s="71">
        <f t="shared" si="8"/>
        <v>1487.5</v>
      </c>
      <c r="T11" s="71">
        <f t="shared" si="9"/>
        <v>2387.5</v>
      </c>
      <c r="U11" s="71">
        <f t="shared" si="10"/>
        <v>3287.5</v>
      </c>
      <c r="V11" s="71">
        <f t="shared" si="11"/>
        <v>4687.5</v>
      </c>
      <c r="W11" s="71">
        <f t="shared" si="12"/>
        <v>5647.5</v>
      </c>
      <c r="X11" s="71" t="b">
        <f t="shared" si="13"/>
        <v>0</v>
      </c>
      <c r="Y11" s="71"/>
      <c r="Z11" s="71"/>
      <c r="AA11" s="71"/>
      <c r="AB11" s="71"/>
      <c r="AC11" s="71"/>
      <c r="AD11" s="71"/>
      <c r="AE11" s="71"/>
      <c r="AF11" s="71"/>
    </row>
    <row r="12" spans="1:32" ht="12" customHeight="1" x14ac:dyDescent="0.2">
      <c r="A12" s="6"/>
      <c r="B12" s="20" t="s">
        <v>19</v>
      </c>
      <c r="C12" s="101" t="s">
        <v>423</v>
      </c>
      <c r="D12" s="45" t="s">
        <v>229</v>
      </c>
      <c r="E12" s="20" t="s">
        <v>18</v>
      </c>
      <c r="F12" s="50">
        <v>3.0000000000000001E-3</v>
      </c>
      <c r="G12" s="42">
        <f>IF(Impreso!L17&gt;0,Impreso!L17,0)</f>
        <v>0</v>
      </c>
      <c r="H12" s="63">
        <f t="shared" si="14"/>
        <v>0</v>
      </c>
      <c r="I12" s="54">
        <v>36</v>
      </c>
      <c r="J12" s="56">
        <f t="shared" si="0"/>
        <v>0</v>
      </c>
      <c r="K12" s="72">
        <f t="shared" si="15"/>
        <v>0</v>
      </c>
      <c r="L12" s="71">
        <f t="shared" si="1"/>
        <v>0</v>
      </c>
      <c r="M12" s="71">
        <f t="shared" si="2"/>
        <v>10</v>
      </c>
      <c r="N12" s="71">
        <f t="shared" si="3"/>
        <v>40</v>
      </c>
      <c r="O12" s="71">
        <f t="shared" si="4"/>
        <v>100</v>
      </c>
      <c r="P12" s="71">
        <f t="shared" si="5"/>
        <v>400</v>
      </c>
      <c r="Q12" s="71">
        <f t="shared" si="6"/>
        <v>737.5</v>
      </c>
      <c r="R12" s="71">
        <f t="shared" si="7"/>
        <v>947.5</v>
      </c>
      <c r="S12" s="71">
        <f t="shared" si="8"/>
        <v>1487.5</v>
      </c>
      <c r="T12" s="71">
        <f t="shared" si="9"/>
        <v>2387.5</v>
      </c>
      <c r="U12" s="71">
        <f t="shared" si="10"/>
        <v>3287.5</v>
      </c>
      <c r="V12" s="71">
        <f t="shared" si="11"/>
        <v>4687.5</v>
      </c>
      <c r="W12" s="71">
        <f t="shared" si="12"/>
        <v>5647.5</v>
      </c>
      <c r="X12" s="71" t="b">
        <f t="shared" si="13"/>
        <v>0</v>
      </c>
      <c r="Y12" s="71"/>
      <c r="Z12" s="71"/>
      <c r="AA12" s="71"/>
      <c r="AB12" s="71"/>
      <c r="AC12" s="71"/>
      <c r="AD12" s="71"/>
      <c r="AE12" s="71"/>
      <c r="AF12" s="71"/>
    </row>
    <row r="13" spans="1:32" ht="12" customHeight="1" x14ac:dyDescent="0.2">
      <c r="A13" s="6"/>
      <c r="B13" s="20" t="s">
        <v>20</v>
      </c>
      <c r="C13" s="21" t="s">
        <v>21</v>
      </c>
      <c r="D13" s="45" t="s">
        <v>230</v>
      </c>
      <c r="E13" s="20" t="s">
        <v>22</v>
      </c>
      <c r="F13" s="50">
        <v>45</v>
      </c>
      <c r="G13" s="42">
        <f>IF(Impreso!L18&gt;0,Impreso!L18,0)</f>
        <v>0</v>
      </c>
      <c r="H13" s="63">
        <v>40</v>
      </c>
      <c r="I13" s="54">
        <v>36</v>
      </c>
      <c r="J13" s="56">
        <v>36</v>
      </c>
      <c r="K13" s="72">
        <f t="shared" si="15"/>
        <v>0</v>
      </c>
      <c r="L13" s="71">
        <f t="shared" si="1"/>
        <v>36</v>
      </c>
      <c r="M13" s="71">
        <f t="shared" si="2"/>
        <v>42</v>
      </c>
      <c r="N13" s="71">
        <f t="shared" si="3"/>
        <v>68</v>
      </c>
      <c r="O13" s="71">
        <f t="shared" si="4"/>
        <v>124</v>
      </c>
      <c r="P13" s="71">
        <f t="shared" si="5"/>
        <v>416</v>
      </c>
      <c r="Q13" s="71">
        <f t="shared" si="6"/>
        <v>747.5</v>
      </c>
      <c r="R13" s="71">
        <f t="shared" si="7"/>
        <v>954.7</v>
      </c>
      <c r="S13" s="71">
        <f t="shared" si="8"/>
        <v>1492.3</v>
      </c>
      <c r="T13" s="71">
        <f t="shared" si="9"/>
        <v>2389.9</v>
      </c>
      <c r="U13" s="71">
        <f t="shared" si="10"/>
        <v>3288.7</v>
      </c>
      <c r="V13" s="71">
        <f t="shared" si="11"/>
        <v>4687.7</v>
      </c>
      <c r="W13" s="71">
        <f t="shared" si="12"/>
        <v>5647.54</v>
      </c>
      <c r="X13" s="71" t="b">
        <f t="shared" si="13"/>
        <v>0</v>
      </c>
      <c r="Y13" s="71"/>
      <c r="Z13" s="71"/>
      <c r="AA13" s="71"/>
      <c r="AB13" s="71"/>
      <c r="AC13" s="71"/>
      <c r="AD13" s="71"/>
      <c r="AE13" s="71"/>
      <c r="AF13" s="71"/>
    </row>
    <row r="14" spans="1:32" ht="12" customHeight="1" x14ac:dyDescent="0.2">
      <c r="A14" s="6"/>
      <c r="B14" s="20" t="s">
        <v>23</v>
      </c>
      <c r="C14" s="21" t="s">
        <v>24</v>
      </c>
      <c r="D14" s="45" t="s">
        <v>229</v>
      </c>
      <c r="E14" s="20" t="s">
        <v>18</v>
      </c>
      <c r="F14" s="50">
        <v>3.0000000000000001E-3</v>
      </c>
      <c r="G14" s="42">
        <f>IF(Impreso!L19&gt;0,Impreso!L19,0)</f>
        <v>0</v>
      </c>
      <c r="H14" s="63">
        <f t="shared" si="14"/>
        <v>0</v>
      </c>
      <c r="I14" s="54">
        <v>36</v>
      </c>
      <c r="J14" s="56">
        <f t="shared" si="0"/>
        <v>0</v>
      </c>
      <c r="K14" s="72">
        <f t="shared" si="15"/>
        <v>0</v>
      </c>
      <c r="L14" s="71">
        <f t="shared" si="1"/>
        <v>0</v>
      </c>
      <c r="M14" s="71">
        <f t="shared" si="2"/>
        <v>10</v>
      </c>
      <c r="N14" s="71">
        <f t="shared" si="3"/>
        <v>40</v>
      </c>
      <c r="O14" s="71">
        <f t="shared" si="4"/>
        <v>100</v>
      </c>
      <c r="P14" s="71">
        <f t="shared" si="5"/>
        <v>400</v>
      </c>
      <c r="Q14" s="71">
        <f t="shared" si="6"/>
        <v>737.5</v>
      </c>
      <c r="R14" s="71">
        <f t="shared" si="7"/>
        <v>947.5</v>
      </c>
      <c r="S14" s="71">
        <f t="shared" si="8"/>
        <v>1487.5</v>
      </c>
      <c r="T14" s="71">
        <f t="shared" si="9"/>
        <v>2387.5</v>
      </c>
      <c r="U14" s="71">
        <f t="shared" si="10"/>
        <v>3287.5</v>
      </c>
      <c r="V14" s="71">
        <f t="shared" si="11"/>
        <v>4687.5</v>
      </c>
      <c r="W14" s="71">
        <f t="shared" si="12"/>
        <v>5647.5</v>
      </c>
      <c r="X14" s="71" t="b">
        <f t="shared" si="13"/>
        <v>0</v>
      </c>
      <c r="Y14" s="71"/>
      <c r="Z14" s="71"/>
      <c r="AA14" s="71"/>
      <c r="AB14" s="71"/>
      <c r="AC14" s="71"/>
      <c r="AD14" s="71"/>
      <c r="AE14" s="71"/>
      <c r="AF14" s="71"/>
    </row>
    <row r="15" spans="1:32" ht="12" customHeight="1" x14ac:dyDescent="0.2">
      <c r="A15" s="6"/>
      <c r="B15" s="19" t="s">
        <v>25</v>
      </c>
      <c r="C15" s="36" t="s">
        <v>26</v>
      </c>
      <c r="D15" s="47"/>
      <c r="E15" s="37"/>
      <c r="F15" s="47"/>
      <c r="G15" s="47"/>
      <c r="H15" s="47"/>
      <c r="I15" s="47"/>
      <c r="J15" s="47"/>
      <c r="K15" s="72"/>
      <c r="L15" s="71">
        <f t="shared" si="1"/>
        <v>0</v>
      </c>
      <c r="M15" s="71">
        <f t="shared" si="2"/>
        <v>10</v>
      </c>
      <c r="N15" s="71">
        <f t="shared" si="3"/>
        <v>40</v>
      </c>
      <c r="O15" s="71">
        <f t="shared" si="4"/>
        <v>100</v>
      </c>
      <c r="P15" s="71">
        <f t="shared" si="5"/>
        <v>400</v>
      </c>
      <c r="Q15" s="71">
        <f t="shared" si="6"/>
        <v>737.5</v>
      </c>
      <c r="R15" s="71">
        <f t="shared" si="7"/>
        <v>947.5</v>
      </c>
      <c r="S15" s="71">
        <f t="shared" si="8"/>
        <v>1487.5</v>
      </c>
      <c r="T15" s="71">
        <f t="shared" si="9"/>
        <v>2387.5</v>
      </c>
      <c r="U15" s="71">
        <f t="shared" si="10"/>
        <v>3287.5</v>
      </c>
      <c r="V15" s="71">
        <f t="shared" si="11"/>
        <v>4687.5</v>
      </c>
      <c r="W15" s="71">
        <f t="shared" si="12"/>
        <v>5647.5</v>
      </c>
      <c r="X15" s="71" t="b">
        <f t="shared" si="13"/>
        <v>0</v>
      </c>
      <c r="Y15" s="71"/>
      <c r="Z15" s="71"/>
      <c r="AA15" s="71"/>
      <c r="AB15" s="71"/>
      <c r="AC15" s="71"/>
      <c r="AD15" s="71"/>
      <c r="AE15" s="71"/>
      <c r="AF15" s="71"/>
    </row>
    <row r="16" spans="1:32" ht="12" customHeight="1" x14ac:dyDescent="0.2">
      <c r="A16" s="6"/>
      <c r="B16" s="20" t="s">
        <v>27</v>
      </c>
      <c r="C16" s="21" t="s">
        <v>28</v>
      </c>
      <c r="D16" s="46" t="s">
        <v>228</v>
      </c>
      <c r="E16" s="22" t="s">
        <v>29</v>
      </c>
      <c r="F16" s="51" t="s">
        <v>263</v>
      </c>
      <c r="G16" s="42">
        <f>IF(Impreso!L21&gt;0,Impreso!L21,0)</f>
        <v>0</v>
      </c>
      <c r="H16" s="63"/>
      <c r="I16" s="55" t="s">
        <v>22</v>
      </c>
      <c r="J16" s="56">
        <f t="shared" si="0"/>
        <v>0</v>
      </c>
      <c r="K16" s="72"/>
      <c r="L16" s="71">
        <f>IF(H16&lt;=100,0.9*H16)</f>
        <v>0</v>
      </c>
      <c r="M16" s="71">
        <f t="shared" si="2"/>
        <v>10</v>
      </c>
      <c r="N16" s="71">
        <f t="shared" si="3"/>
        <v>40</v>
      </c>
      <c r="O16" s="71">
        <f t="shared" si="4"/>
        <v>100</v>
      </c>
      <c r="P16" s="71">
        <f t="shared" si="5"/>
        <v>400</v>
      </c>
      <c r="Q16" s="71">
        <f t="shared" si="6"/>
        <v>737.5</v>
      </c>
      <c r="R16" s="71">
        <f t="shared" si="7"/>
        <v>947.5</v>
      </c>
      <c r="S16" s="71">
        <f t="shared" si="8"/>
        <v>1487.5</v>
      </c>
      <c r="T16" s="71">
        <f t="shared" si="9"/>
        <v>2387.5</v>
      </c>
      <c r="U16" s="71">
        <f t="shared" si="10"/>
        <v>3287.5</v>
      </c>
      <c r="V16" s="71">
        <f t="shared" si="11"/>
        <v>4687.5</v>
      </c>
      <c r="W16" s="71">
        <f t="shared" si="12"/>
        <v>5647.5</v>
      </c>
      <c r="X16" s="71" t="b">
        <f t="shared" si="13"/>
        <v>0</v>
      </c>
      <c r="Y16" s="71"/>
      <c r="Z16" s="71"/>
      <c r="AA16" s="71"/>
      <c r="AB16" s="71"/>
      <c r="AC16" s="71"/>
      <c r="AD16" s="71"/>
      <c r="AE16" s="71"/>
      <c r="AF16" s="71"/>
    </row>
    <row r="17" spans="1:32" ht="12" customHeight="1" x14ac:dyDescent="0.2">
      <c r="A17" s="6"/>
      <c r="B17" s="20" t="s">
        <v>30</v>
      </c>
      <c r="C17" s="21" t="s">
        <v>31</v>
      </c>
      <c r="D17" s="45" t="s">
        <v>229</v>
      </c>
      <c r="E17" s="22" t="s">
        <v>18</v>
      </c>
      <c r="F17" s="50">
        <v>3.0000000000000001E-3</v>
      </c>
      <c r="G17" s="42">
        <f>IF(Impreso!L22&gt;0,Impreso!L22,0)</f>
        <v>0</v>
      </c>
      <c r="H17" s="63">
        <f>F17*G17</f>
        <v>0</v>
      </c>
      <c r="I17" s="53">
        <v>36</v>
      </c>
      <c r="J17" s="56">
        <f t="shared" si="0"/>
        <v>0</v>
      </c>
      <c r="K17" s="72">
        <f>IF(G17&gt;0,IF(J17&lt;I17,I17,J17),0)</f>
        <v>0</v>
      </c>
      <c r="L17" s="71">
        <f t="shared" si="1"/>
        <v>0</v>
      </c>
      <c r="M17" s="71">
        <f t="shared" si="2"/>
        <v>10</v>
      </c>
      <c r="N17" s="71">
        <f t="shared" si="3"/>
        <v>40</v>
      </c>
      <c r="O17" s="71">
        <f t="shared" si="4"/>
        <v>100</v>
      </c>
      <c r="P17" s="71">
        <f t="shared" si="5"/>
        <v>400</v>
      </c>
      <c r="Q17" s="71">
        <f t="shared" si="6"/>
        <v>737.5</v>
      </c>
      <c r="R17" s="71">
        <f t="shared" si="7"/>
        <v>947.5</v>
      </c>
      <c r="S17" s="71">
        <f t="shared" si="8"/>
        <v>1487.5</v>
      </c>
      <c r="T17" s="71">
        <f t="shared" si="9"/>
        <v>2387.5</v>
      </c>
      <c r="U17" s="71">
        <f t="shared" si="10"/>
        <v>3287.5</v>
      </c>
      <c r="V17" s="71">
        <f t="shared" si="11"/>
        <v>4687.5</v>
      </c>
      <c r="W17" s="71">
        <f t="shared" si="12"/>
        <v>5647.5</v>
      </c>
      <c r="X17" s="71" t="b">
        <f t="shared" si="13"/>
        <v>0</v>
      </c>
      <c r="Y17" s="71"/>
      <c r="Z17" s="71"/>
      <c r="AA17" s="71"/>
      <c r="AB17" s="71"/>
      <c r="AC17" s="71"/>
      <c r="AD17" s="71"/>
      <c r="AE17" s="71"/>
      <c r="AF17" s="71"/>
    </row>
    <row r="18" spans="1:32" ht="12" customHeight="1" x14ac:dyDescent="0.2">
      <c r="A18" s="6"/>
      <c r="B18" s="19" t="s">
        <v>32</v>
      </c>
      <c r="C18" s="36" t="s">
        <v>33</v>
      </c>
      <c r="D18" s="47"/>
      <c r="E18" s="37"/>
      <c r="F18" s="47"/>
      <c r="G18" s="47"/>
      <c r="H18" s="47"/>
      <c r="I18" s="47"/>
      <c r="J18" s="47"/>
      <c r="K18" s="72"/>
      <c r="L18" s="71">
        <f t="shared" si="1"/>
        <v>0</v>
      </c>
      <c r="M18" s="71">
        <f t="shared" si="2"/>
        <v>10</v>
      </c>
      <c r="N18" s="71">
        <f t="shared" si="3"/>
        <v>40</v>
      </c>
      <c r="O18" s="71">
        <f t="shared" si="4"/>
        <v>100</v>
      </c>
      <c r="P18" s="71">
        <f t="shared" si="5"/>
        <v>400</v>
      </c>
      <c r="Q18" s="71">
        <f t="shared" si="6"/>
        <v>737.5</v>
      </c>
      <c r="R18" s="71">
        <f t="shared" si="7"/>
        <v>947.5</v>
      </c>
      <c r="S18" s="71">
        <f t="shared" si="8"/>
        <v>1487.5</v>
      </c>
      <c r="T18" s="71">
        <f t="shared" si="9"/>
        <v>2387.5</v>
      </c>
      <c r="U18" s="71">
        <f t="shared" si="10"/>
        <v>3287.5</v>
      </c>
      <c r="V18" s="71">
        <f t="shared" si="11"/>
        <v>4687.5</v>
      </c>
      <c r="W18" s="71">
        <f t="shared" si="12"/>
        <v>5647.5</v>
      </c>
      <c r="X18" s="71" t="b">
        <f t="shared" si="13"/>
        <v>0</v>
      </c>
      <c r="Y18" s="71"/>
      <c r="Z18" s="71"/>
      <c r="AA18" s="71"/>
      <c r="AB18" s="71"/>
      <c r="AC18" s="71"/>
      <c r="AD18" s="71"/>
      <c r="AE18" s="71"/>
      <c r="AF18" s="71"/>
    </row>
    <row r="19" spans="1:32" ht="12" customHeight="1" x14ac:dyDescent="0.2">
      <c r="A19" s="6"/>
      <c r="B19" s="20" t="s">
        <v>34</v>
      </c>
      <c r="C19" s="21" t="s">
        <v>35</v>
      </c>
      <c r="D19" s="45" t="s">
        <v>228</v>
      </c>
      <c r="E19" s="22" t="s">
        <v>220</v>
      </c>
      <c r="F19" s="50">
        <v>0.21</v>
      </c>
      <c r="G19" s="42">
        <f>IF(Impreso!L24&gt;0,Impreso!L24,0)</f>
        <v>0</v>
      </c>
      <c r="H19" s="63">
        <f t="shared" si="14"/>
        <v>0</v>
      </c>
      <c r="I19" s="54">
        <v>36</v>
      </c>
      <c r="J19" s="56">
        <f t="shared" si="0"/>
        <v>0</v>
      </c>
      <c r="K19" s="72">
        <f>IF(G19&gt;0,IF(J19&lt;I19,I19,J19),0)</f>
        <v>0</v>
      </c>
      <c r="L19" s="71">
        <f t="shared" si="1"/>
        <v>0</v>
      </c>
      <c r="M19" s="71">
        <f t="shared" si="2"/>
        <v>10</v>
      </c>
      <c r="N19" s="71">
        <f t="shared" si="3"/>
        <v>40</v>
      </c>
      <c r="O19" s="71">
        <f t="shared" si="4"/>
        <v>100</v>
      </c>
      <c r="P19" s="71">
        <f t="shared" si="5"/>
        <v>400</v>
      </c>
      <c r="Q19" s="71">
        <f t="shared" si="6"/>
        <v>737.5</v>
      </c>
      <c r="R19" s="71">
        <f t="shared" si="7"/>
        <v>947.5</v>
      </c>
      <c r="S19" s="71">
        <f t="shared" si="8"/>
        <v>1487.5</v>
      </c>
      <c r="T19" s="71">
        <f t="shared" si="9"/>
        <v>2387.5</v>
      </c>
      <c r="U19" s="71">
        <f t="shared" si="10"/>
        <v>3287.5</v>
      </c>
      <c r="V19" s="71">
        <f t="shared" si="11"/>
        <v>4687.5</v>
      </c>
      <c r="W19" s="71">
        <f t="shared" si="12"/>
        <v>5647.5</v>
      </c>
      <c r="X19" s="71" t="b">
        <f t="shared" si="13"/>
        <v>0</v>
      </c>
      <c r="Y19" s="71"/>
      <c r="Z19" s="71"/>
      <c r="AA19" s="71"/>
      <c r="AB19" s="71"/>
      <c r="AC19" s="71"/>
      <c r="AD19" s="71"/>
      <c r="AE19" s="71"/>
      <c r="AF19" s="71"/>
    </row>
    <row r="20" spans="1:32" ht="12" customHeight="1" x14ac:dyDescent="0.2">
      <c r="A20" s="6"/>
      <c r="B20" s="20" t="s">
        <v>36</v>
      </c>
      <c r="C20" s="21" t="s">
        <v>37</v>
      </c>
      <c r="D20" s="45" t="s">
        <v>228</v>
      </c>
      <c r="E20" s="22" t="s">
        <v>220</v>
      </c>
      <c r="F20" s="50">
        <v>1.25</v>
      </c>
      <c r="G20" s="42">
        <f>IF(Impreso!L25&gt;0,Impreso!L25,0)</f>
        <v>0</v>
      </c>
      <c r="H20" s="63">
        <f t="shared" si="14"/>
        <v>0</v>
      </c>
      <c r="I20" s="54">
        <v>36</v>
      </c>
      <c r="J20" s="56">
        <f t="shared" si="0"/>
        <v>0</v>
      </c>
      <c r="K20" s="72">
        <f>IF(G20&gt;0,IF(J20&lt;I20,I20,J20),0)</f>
        <v>0</v>
      </c>
      <c r="L20" s="71">
        <f t="shared" si="1"/>
        <v>0</v>
      </c>
      <c r="M20" s="71">
        <f t="shared" si="2"/>
        <v>10</v>
      </c>
      <c r="N20" s="71">
        <f t="shared" si="3"/>
        <v>40</v>
      </c>
      <c r="O20" s="71">
        <f t="shared" si="4"/>
        <v>100</v>
      </c>
      <c r="P20" s="71">
        <f t="shared" si="5"/>
        <v>400</v>
      </c>
      <c r="Q20" s="71">
        <f t="shared" si="6"/>
        <v>737.5</v>
      </c>
      <c r="R20" s="71">
        <f t="shared" si="7"/>
        <v>947.5</v>
      </c>
      <c r="S20" s="71">
        <f t="shared" si="8"/>
        <v>1487.5</v>
      </c>
      <c r="T20" s="71">
        <f t="shared" si="9"/>
        <v>2387.5</v>
      </c>
      <c r="U20" s="71">
        <f t="shared" si="10"/>
        <v>3287.5</v>
      </c>
      <c r="V20" s="71">
        <f t="shared" si="11"/>
        <v>4687.5</v>
      </c>
      <c r="W20" s="71">
        <f t="shared" si="12"/>
        <v>5647.5</v>
      </c>
      <c r="X20" s="71" t="b">
        <f t="shared" si="13"/>
        <v>0</v>
      </c>
      <c r="Y20" s="71"/>
      <c r="Z20" s="71"/>
      <c r="AA20" s="71"/>
      <c r="AB20" s="71"/>
      <c r="AC20" s="71"/>
      <c r="AD20" s="71"/>
      <c r="AE20" s="71"/>
      <c r="AF20" s="71"/>
    </row>
    <row r="21" spans="1:32" ht="12" customHeight="1" x14ac:dyDescent="0.2">
      <c r="A21" s="6"/>
      <c r="B21" s="20" t="s">
        <v>38</v>
      </c>
      <c r="C21" s="21" t="s">
        <v>39</v>
      </c>
      <c r="D21" s="45" t="s">
        <v>229</v>
      </c>
      <c r="E21" s="22" t="s">
        <v>18</v>
      </c>
      <c r="F21" s="50">
        <v>3.0000000000000001E-3</v>
      </c>
      <c r="G21" s="42">
        <f>IF(Impreso!L26&gt;0,Impreso!L26,0)</f>
        <v>0</v>
      </c>
      <c r="H21" s="63">
        <f t="shared" si="14"/>
        <v>0</v>
      </c>
      <c r="I21" s="54">
        <v>36</v>
      </c>
      <c r="J21" s="56">
        <f t="shared" si="0"/>
        <v>0</v>
      </c>
      <c r="K21" s="72">
        <f>IF(G21&gt;0,IF(J21&lt;I21,I21,J21),0)</f>
        <v>0</v>
      </c>
      <c r="L21" s="71">
        <f t="shared" si="1"/>
        <v>0</v>
      </c>
      <c r="M21" s="71">
        <f t="shared" si="2"/>
        <v>10</v>
      </c>
      <c r="N21" s="71">
        <f t="shared" si="3"/>
        <v>40</v>
      </c>
      <c r="O21" s="71">
        <f t="shared" si="4"/>
        <v>100</v>
      </c>
      <c r="P21" s="71">
        <f t="shared" si="5"/>
        <v>400</v>
      </c>
      <c r="Q21" s="71">
        <f t="shared" si="6"/>
        <v>737.5</v>
      </c>
      <c r="R21" s="71">
        <f t="shared" si="7"/>
        <v>947.5</v>
      </c>
      <c r="S21" s="71">
        <f t="shared" si="8"/>
        <v>1487.5</v>
      </c>
      <c r="T21" s="71">
        <f t="shared" si="9"/>
        <v>2387.5</v>
      </c>
      <c r="U21" s="71">
        <f t="shared" si="10"/>
        <v>3287.5</v>
      </c>
      <c r="V21" s="71">
        <f t="shared" si="11"/>
        <v>4687.5</v>
      </c>
      <c r="W21" s="71">
        <f t="shared" si="12"/>
        <v>5647.5</v>
      </c>
      <c r="X21" s="71" t="b">
        <f t="shared" si="13"/>
        <v>0</v>
      </c>
      <c r="Y21" s="71"/>
      <c r="Z21" s="71"/>
      <c r="AA21" s="71"/>
      <c r="AB21" s="71"/>
      <c r="AC21" s="71"/>
      <c r="AD21" s="71"/>
      <c r="AE21" s="71"/>
      <c r="AF21" s="71"/>
    </row>
    <row r="22" spans="1:32" ht="12" customHeight="1" x14ac:dyDescent="0.2">
      <c r="A22" s="6"/>
      <c r="B22" s="19" t="s">
        <v>40</v>
      </c>
      <c r="C22" s="36" t="s">
        <v>41</v>
      </c>
      <c r="D22" s="47"/>
      <c r="E22" s="37"/>
      <c r="F22" s="47"/>
      <c r="G22" s="47"/>
      <c r="H22" s="47"/>
      <c r="I22" s="47"/>
      <c r="J22" s="47"/>
      <c r="K22" s="72"/>
      <c r="L22" s="71">
        <f t="shared" si="1"/>
        <v>0</v>
      </c>
      <c r="M22" s="71">
        <f t="shared" si="2"/>
        <v>10</v>
      </c>
      <c r="N22" s="71">
        <f t="shared" si="3"/>
        <v>40</v>
      </c>
      <c r="O22" s="71">
        <f t="shared" si="4"/>
        <v>100</v>
      </c>
      <c r="P22" s="71">
        <f t="shared" si="5"/>
        <v>400</v>
      </c>
      <c r="Q22" s="71">
        <f t="shared" si="6"/>
        <v>737.5</v>
      </c>
      <c r="R22" s="71">
        <f t="shared" si="7"/>
        <v>947.5</v>
      </c>
      <c r="S22" s="71">
        <f t="shared" si="8"/>
        <v>1487.5</v>
      </c>
      <c r="T22" s="71">
        <f t="shared" si="9"/>
        <v>2387.5</v>
      </c>
      <c r="U22" s="71">
        <f t="shared" si="10"/>
        <v>3287.5</v>
      </c>
      <c r="V22" s="71">
        <f t="shared" si="11"/>
        <v>4687.5</v>
      </c>
      <c r="W22" s="71">
        <f t="shared" si="12"/>
        <v>5647.5</v>
      </c>
      <c r="X22" s="71" t="b">
        <f t="shared" si="13"/>
        <v>0</v>
      </c>
      <c r="Y22" s="71"/>
      <c r="Z22" s="71"/>
      <c r="AA22" s="71"/>
      <c r="AB22" s="71"/>
      <c r="AC22" s="71"/>
      <c r="AD22" s="71"/>
      <c r="AE22" s="71"/>
      <c r="AF22" s="71"/>
    </row>
    <row r="23" spans="1:32" ht="12" customHeight="1" x14ac:dyDescent="0.2">
      <c r="A23" s="6"/>
      <c r="B23" s="20" t="s">
        <v>42</v>
      </c>
      <c r="C23" s="21" t="s">
        <v>43</v>
      </c>
      <c r="D23" s="45" t="s">
        <v>228</v>
      </c>
      <c r="E23" s="22" t="s">
        <v>44</v>
      </c>
      <c r="F23" s="50">
        <v>0.06</v>
      </c>
      <c r="G23" s="42">
        <f>Impreso!L28</f>
        <v>0</v>
      </c>
      <c r="H23" s="63">
        <f t="shared" si="14"/>
        <v>0</v>
      </c>
      <c r="I23" s="54">
        <v>36</v>
      </c>
      <c r="J23" s="56">
        <f t="shared" si="0"/>
        <v>0</v>
      </c>
      <c r="K23" s="72">
        <f t="shared" ref="K23:K35" si="16">IF(G23&gt;0,IF(J23&lt;I23,I23,J23),0)</f>
        <v>0</v>
      </c>
      <c r="L23" s="71">
        <f t="shared" si="1"/>
        <v>0</v>
      </c>
      <c r="M23" s="71">
        <f t="shared" si="2"/>
        <v>10</v>
      </c>
      <c r="N23" s="71">
        <f t="shared" si="3"/>
        <v>40</v>
      </c>
      <c r="O23" s="71">
        <f t="shared" si="4"/>
        <v>100</v>
      </c>
      <c r="P23" s="71">
        <f t="shared" si="5"/>
        <v>400</v>
      </c>
      <c r="Q23" s="71">
        <f t="shared" si="6"/>
        <v>737.5</v>
      </c>
      <c r="R23" s="71">
        <f t="shared" si="7"/>
        <v>947.5</v>
      </c>
      <c r="S23" s="71">
        <f t="shared" si="8"/>
        <v>1487.5</v>
      </c>
      <c r="T23" s="71">
        <f t="shared" si="9"/>
        <v>2387.5</v>
      </c>
      <c r="U23" s="71">
        <f t="shared" si="10"/>
        <v>3287.5</v>
      </c>
      <c r="V23" s="71">
        <f t="shared" si="11"/>
        <v>4687.5</v>
      </c>
      <c r="W23" s="71">
        <f t="shared" si="12"/>
        <v>5647.5</v>
      </c>
      <c r="X23" s="71" t="b">
        <f t="shared" si="13"/>
        <v>0</v>
      </c>
      <c r="Y23" s="71"/>
      <c r="Z23" s="71"/>
      <c r="AA23" s="71"/>
      <c r="AB23" s="71"/>
      <c r="AC23" s="71"/>
      <c r="AD23" s="71"/>
      <c r="AE23" s="71"/>
      <c r="AF23" s="71"/>
    </row>
    <row r="24" spans="1:32" ht="12" customHeight="1" x14ac:dyDescent="0.2">
      <c r="A24" s="6"/>
      <c r="B24" s="20" t="s">
        <v>45</v>
      </c>
      <c r="C24" s="21" t="s">
        <v>46</v>
      </c>
      <c r="D24" s="45" t="s">
        <v>228</v>
      </c>
      <c r="E24" s="22" t="s">
        <v>47</v>
      </c>
      <c r="F24" s="50">
        <v>1.61</v>
      </c>
      <c r="G24" s="42">
        <f>Impreso!L29</f>
        <v>0</v>
      </c>
      <c r="H24" s="63">
        <f t="shared" si="14"/>
        <v>0</v>
      </c>
      <c r="I24" s="54">
        <v>36</v>
      </c>
      <c r="J24" s="56">
        <f t="shared" si="0"/>
        <v>0</v>
      </c>
      <c r="K24" s="72">
        <f t="shared" si="16"/>
        <v>0</v>
      </c>
      <c r="L24" s="71">
        <f t="shared" si="1"/>
        <v>0</v>
      </c>
      <c r="M24" s="71">
        <f t="shared" si="2"/>
        <v>10</v>
      </c>
      <c r="N24" s="71">
        <f t="shared" si="3"/>
        <v>40</v>
      </c>
      <c r="O24" s="71">
        <f t="shared" si="4"/>
        <v>100</v>
      </c>
      <c r="P24" s="71">
        <f t="shared" si="5"/>
        <v>400</v>
      </c>
      <c r="Q24" s="71">
        <f t="shared" si="6"/>
        <v>737.5</v>
      </c>
      <c r="R24" s="71">
        <f t="shared" si="7"/>
        <v>947.5</v>
      </c>
      <c r="S24" s="71">
        <f t="shared" si="8"/>
        <v>1487.5</v>
      </c>
      <c r="T24" s="71">
        <f t="shared" si="9"/>
        <v>2387.5</v>
      </c>
      <c r="U24" s="71">
        <f t="shared" si="10"/>
        <v>3287.5</v>
      </c>
      <c r="V24" s="71">
        <f t="shared" si="11"/>
        <v>4687.5</v>
      </c>
      <c r="W24" s="71">
        <f t="shared" si="12"/>
        <v>5647.5</v>
      </c>
      <c r="X24" s="71" t="b">
        <f t="shared" si="13"/>
        <v>0</v>
      </c>
      <c r="Y24" s="71"/>
      <c r="Z24" s="71"/>
      <c r="AA24" s="71"/>
      <c r="AB24" s="71"/>
      <c r="AC24" s="71"/>
      <c r="AD24" s="71"/>
      <c r="AE24" s="71"/>
      <c r="AF24" s="71"/>
    </row>
    <row r="25" spans="1:32" ht="12" customHeight="1" x14ac:dyDescent="0.2">
      <c r="A25" s="6"/>
      <c r="B25" s="103" t="s">
        <v>48</v>
      </c>
      <c r="C25" s="101" t="s">
        <v>49</v>
      </c>
      <c r="D25" s="104" t="s">
        <v>228</v>
      </c>
      <c r="E25" s="105" t="s">
        <v>44</v>
      </c>
      <c r="F25" s="50">
        <v>0.74</v>
      </c>
      <c r="G25" s="42">
        <f>Impreso!L30</f>
        <v>0</v>
      </c>
      <c r="H25" s="63">
        <f t="shared" si="14"/>
        <v>0</v>
      </c>
      <c r="I25" s="54">
        <v>36</v>
      </c>
      <c r="J25" s="56">
        <f t="shared" si="0"/>
        <v>0</v>
      </c>
      <c r="K25" s="72">
        <f t="shared" si="16"/>
        <v>0</v>
      </c>
      <c r="L25" s="71">
        <f t="shared" si="1"/>
        <v>0</v>
      </c>
      <c r="M25" s="71">
        <f t="shared" si="2"/>
        <v>10</v>
      </c>
      <c r="N25" s="71">
        <f t="shared" si="3"/>
        <v>40</v>
      </c>
      <c r="O25" s="71">
        <f t="shared" si="4"/>
        <v>100</v>
      </c>
      <c r="P25" s="71">
        <f t="shared" si="5"/>
        <v>400</v>
      </c>
      <c r="Q25" s="71">
        <f t="shared" si="6"/>
        <v>737.5</v>
      </c>
      <c r="R25" s="71">
        <f t="shared" si="7"/>
        <v>947.5</v>
      </c>
      <c r="S25" s="71">
        <f t="shared" si="8"/>
        <v>1487.5</v>
      </c>
      <c r="T25" s="71">
        <f t="shared" si="9"/>
        <v>2387.5</v>
      </c>
      <c r="U25" s="71">
        <f t="shared" si="10"/>
        <v>3287.5</v>
      </c>
      <c r="V25" s="71">
        <f t="shared" si="11"/>
        <v>4687.5</v>
      </c>
      <c r="W25" s="71">
        <f t="shared" si="12"/>
        <v>5647.5</v>
      </c>
      <c r="X25" s="71" t="b">
        <f t="shared" si="13"/>
        <v>0</v>
      </c>
      <c r="Y25" s="71"/>
      <c r="Z25" s="71"/>
      <c r="AA25" s="71"/>
      <c r="AB25" s="71"/>
      <c r="AC25" s="71"/>
      <c r="AD25" s="71"/>
      <c r="AE25" s="71"/>
      <c r="AF25" s="71"/>
    </row>
    <row r="26" spans="1:32" ht="12" customHeight="1" x14ac:dyDescent="0.2">
      <c r="A26" s="6"/>
      <c r="B26" s="103" t="s">
        <v>396</v>
      </c>
      <c r="C26" s="101" t="s">
        <v>429</v>
      </c>
      <c r="D26" s="104" t="s">
        <v>228</v>
      </c>
      <c r="E26" s="105" t="s">
        <v>44</v>
      </c>
      <c r="F26" s="53">
        <v>0.42</v>
      </c>
      <c r="G26" s="56">
        <f>Impreso!L31</f>
        <v>0</v>
      </c>
      <c r="H26" s="95">
        <f t="shared" si="14"/>
        <v>0</v>
      </c>
      <c r="I26" s="54">
        <v>36</v>
      </c>
      <c r="J26" s="56">
        <f t="shared" si="0"/>
        <v>0</v>
      </c>
      <c r="K26" s="72">
        <f t="shared" si="16"/>
        <v>0</v>
      </c>
      <c r="L26" s="71">
        <f t="shared" si="1"/>
        <v>0</v>
      </c>
      <c r="M26" s="71">
        <f t="shared" si="2"/>
        <v>10</v>
      </c>
      <c r="N26" s="71">
        <f t="shared" si="3"/>
        <v>40</v>
      </c>
      <c r="O26" s="71">
        <f t="shared" si="4"/>
        <v>100</v>
      </c>
      <c r="P26" s="71">
        <f t="shared" si="5"/>
        <v>400</v>
      </c>
      <c r="Q26" s="71">
        <f t="shared" si="6"/>
        <v>737.5</v>
      </c>
      <c r="R26" s="71">
        <f t="shared" si="7"/>
        <v>947.5</v>
      </c>
      <c r="S26" s="71">
        <f t="shared" si="8"/>
        <v>1487.5</v>
      </c>
      <c r="T26" s="71">
        <f t="shared" si="9"/>
        <v>2387.5</v>
      </c>
      <c r="U26" s="71">
        <f t="shared" si="10"/>
        <v>3287.5</v>
      </c>
      <c r="V26" s="71">
        <f t="shared" si="11"/>
        <v>4687.5</v>
      </c>
      <c r="W26" s="71">
        <f t="shared" si="12"/>
        <v>5647.5</v>
      </c>
      <c r="X26" s="71" t="b">
        <f t="shared" si="13"/>
        <v>0</v>
      </c>
      <c r="Y26" s="71"/>
      <c r="Z26" s="71"/>
      <c r="AA26" s="71"/>
      <c r="AB26" s="71"/>
      <c r="AC26" s="71"/>
      <c r="AD26" s="71"/>
      <c r="AE26" s="71"/>
      <c r="AF26" s="71"/>
    </row>
    <row r="27" spans="1:32" ht="12" customHeight="1" x14ac:dyDescent="0.2">
      <c r="A27" s="6"/>
      <c r="B27" s="103" t="s">
        <v>430</v>
      </c>
      <c r="C27" s="101" t="s">
        <v>457</v>
      </c>
      <c r="D27" s="104" t="s">
        <v>228</v>
      </c>
      <c r="E27" s="105" t="s">
        <v>44</v>
      </c>
      <c r="F27" s="53">
        <v>0.16</v>
      </c>
      <c r="G27" s="56">
        <f>Impreso!L32</f>
        <v>0</v>
      </c>
      <c r="H27" s="95">
        <f>F27*G27</f>
        <v>0</v>
      </c>
      <c r="I27" s="54">
        <v>36</v>
      </c>
      <c r="J27" s="56">
        <f>MIN(L27:AF27)</f>
        <v>0</v>
      </c>
      <c r="K27" s="72">
        <f t="shared" si="16"/>
        <v>0</v>
      </c>
      <c r="L27" s="71">
        <f t="shared" si="1"/>
        <v>0</v>
      </c>
      <c r="M27" s="71">
        <f t="shared" si="2"/>
        <v>10</v>
      </c>
      <c r="N27" s="71">
        <f t="shared" si="3"/>
        <v>40</v>
      </c>
      <c r="O27" s="71">
        <f t="shared" si="4"/>
        <v>100</v>
      </c>
      <c r="P27" s="71">
        <f t="shared" si="5"/>
        <v>400</v>
      </c>
      <c r="Q27" s="71">
        <f t="shared" si="6"/>
        <v>737.5</v>
      </c>
      <c r="R27" s="71">
        <f t="shared" si="7"/>
        <v>947.5</v>
      </c>
      <c r="S27" s="71">
        <f t="shared" si="8"/>
        <v>1487.5</v>
      </c>
      <c r="T27" s="71">
        <f t="shared" si="9"/>
        <v>2387.5</v>
      </c>
      <c r="U27" s="71">
        <f t="shared" si="10"/>
        <v>3287.5</v>
      </c>
      <c r="V27" s="71">
        <f t="shared" si="11"/>
        <v>4687.5</v>
      </c>
      <c r="W27" s="71">
        <f t="shared" si="12"/>
        <v>5647.5</v>
      </c>
      <c r="X27" s="71" t="b">
        <f t="shared" si="13"/>
        <v>0</v>
      </c>
      <c r="Y27" s="71"/>
      <c r="Z27" s="71"/>
      <c r="AA27" s="71"/>
      <c r="AB27" s="71"/>
      <c r="AC27" s="71"/>
      <c r="AD27" s="71"/>
      <c r="AE27" s="71"/>
      <c r="AF27" s="71"/>
    </row>
    <row r="28" spans="1:32" ht="12" customHeight="1" x14ac:dyDescent="0.2">
      <c r="A28" s="6"/>
      <c r="B28" s="103" t="s">
        <v>50</v>
      </c>
      <c r="C28" s="101" t="s">
        <v>51</v>
      </c>
      <c r="D28" s="104" t="s">
        <v>228</v>
      </c>
      <c r="E28" s="105" t="s">
        <v>52</v>
      </c>
      <c r="F28" s="53">
        <v>1.1299999999999999</v>
      </c>
      <c r="G28" s="56">
        <f>Impreso!L33</f>
        <v>0</v>
      </c>
      <c r="H28" s="95">
        <f t="shared" si="14"/>
        <v>0</v>
      </c>
      <c r="I28" s="54">
        <v>36</v>
      </c>
      <c r="J28" s="56">
        <f t="shared" si="0"/>
        <v>0</v>
      </c>
      <c r="K28" s="72">
        <f t="shared" si="16"/>
        <v>0</v>
      </c>
      <c r="L28" s="71">
        <f t="shared" si="1"/>
        <v>0</v>
      </c>
      <c r="M28" s="71">
        <f t="shared" si="2"/>
        <v>10</v>
      </c>
      <c r="N28" s="71">
        <f t="shared" si="3"/>
        <v>40</v>
      </c>
      <c r="O28" s="71">
        <f t="shared" si="4"/>
        <v>100</v>
      </c>
      <c r="P28" s="71">
        <f t="shared" si="5"/>
        <v>400</v>
      </c>
      <c r="Q28" s="71">
        <f t="shared" si="6"/>
        <v>737.5</v>
      </c>
      <c r="R28" s="71">
        <f t="shared" si="7"/>
        <v>947.5</v>
      </c>
      <c r="S28" s="71">
        <f t="shared" si="8"/>
        <v>1487.5</v>
      </c>
      <c r="T28" s="71">
        <f t="shared" si="9"/>
        <v>2387.5</v>
      </c>
      <c r="U28" s="71">
        <f t="shared" si="10"/>
        <v>3287.5</v>
      </c>
      <c r="V28" s="71">
        <f t="shared" si="11"/>
        <v>4687.5</v>
      </c>
      <c r="W28" s="71">
        <f t="shared" si="12"/>
        <v>5647.5</v>
      </c>
      <c r="X28" s="71" t="b">
        <f t="shared" si="13"/>
        <v>0</v>
      </c>
      <c r="Y28" s="71"/>
      <c r="Z28" s="71"/>
      <c r="AA28" s="71"/>
      <c r="AB28" s="71"/>
      <c r="AC28" s="71"/>
      <c r="AD28" s="71"/>
      <c r="AE28" s="71"/>
      <c r="AF28" s="71"/>
    </row>
    <row r="29" spans="1:32" ht="12" customHeight="1" x14ac:dyDescent="0.2">
      <c r="A29" s="6"/>
      <c r="B29" s="103" t="s">
        <v>53</v>
      </c>
      <c r="C29" s="101" t="s">
        <v>54</v>
      </c>
      <c r="D29" s="104" t="s">
        <v>228</v>
      </c>
      <c r="E29" s="105" t="s">
        <v>55</v>
      </c>
      <c r="F29" s="53">
        <v>0.09</v>
      </c>
      <c r="G29" s="56">
        <f>Impreso!L34</f>
        <v>0</v>
      </c>
      <c r="H29" s="95">
        <f t="shared" si="14"/>
        <v>0</v>
      </c>
      <c r="I29" s="54">
        <v>36</v>
      </c>
      <c r="J29" s="56">
        <f t="shared" si="0"/>
        <v>0</v>
      </c>
      <c r="K29" s="72">
        <f t="shared" si="16"/>
        <v>0</v>
      </c>
      <c r="L29" s="71">
        <f t="shared" si="1"/>
        <v>0</v>
      </c>
      <c r="M29" s="71">
        <f t="shared" si="2"/>
        <v>10</v>
      </c>
      <c r="N29" s="71">
        <f t="shared" si="3"/>
        <v>40</v>
      </c>
      <c r="O29" s="71">
        <f t="shared" si="4"/>
        <v>100</v>
      </c>
      <c r="P29" s="71">
        <f t="shared" si="5"/>
        <v>400</v>
      </c>
      <c r="Q29" s="71">
        <f t="shared" si="6"/>
        <v>737.5</v>
      </c>
      <c r="R29" s="71">
        <f t="shared" si="7"/>
        <v>947.5</v>
      </c>
      <c r="S29" s="71">
        <f t="shared" si="8"/>
        <v>1487.5</v>
      </c>
      <c r="T29" s="71">
        <f t="shared" si="9"/>
        <v>2387.5</v>
      </c>
      <c r="U29" s="71">
        <f t="shared" si="10"/>
        <v>3287.5</v>
      </c>
      <c r="V29" s="71">
        <f t="shared" si="11"/>
        <v>4687.5</v>
      </c>
      <c r="W29" s="71">
        <f t="shared" si="12"/>
        <v>5647.5</v>
      </c>
      <c r="X29" s="71" t="b">
        <f t="shared" si="13"/>
        <v>0</v>
      </c>
      <c r="Y29" s="71"/>
      <c r="Z29" s="71"/>
      <c r="AA29" s="71"/>
      <c r="AB29" s="71"/>
      <c r="AC29" s="71"/>
      <c r="AD29" s="71"/>
      <c r="AE29" s="71"/>
      <c r="AF29" s="71"/>
    </row>
    <row r="30" spans="1:32" ht="12" customHeight="1" x14ac:dyDescent="0.2">
      <c r="A30" s="6"/>
      <c r="B30" s="103" t="s">
        <v>56</v>
      </c>
      <c r="C30" s="101" t="s">
        <v>57</v>
      </c>
      <c r="D30" s="104" t="s">
        <v>228</v>
      </c>
      <c r="E30" s="105" t="s">
        <v>58</v>
      </c>
      <c r="F30" s="53">
        <v>1.47</v>
      </c>
      <c r="G30" s="56">
        <f>Impreso!L35</f>
        <v>0</v>
      </c>
      <c r="H30" s="95">
        <f t="shared" si="14"/>
        <v>0</v>
      </c>
      <c r="I30" s="54">
        <v>36</v>
      </c>
      <c r="J30" s="56">
        <f t="shared" si="0"/>
        <v>0</v>
      </c>
      <c r="K30" s="72">
        <f t="shared" si="16"/>
        <v>0</v>
      </c>
      <c r="L30" s="71">
        <f t="shared" si="1"/>
        <v>0</v>
      </c>
      <c r="M30" s="71">
        <f t="shared" si="2"/>
        <v>10</v>
      </c>
      <c r="N30" s="71">
        <f t="shared" si="3"/>
        <v>40</v>
      </c>
      <c r="O30" s="71">
        <f t="shared" si="4"/>
        <v>100</v>
      </c>
      <c r="P30" s="71">
        <f t="shared" si="5"/>
        <v>400</v>
      </c>
      <c r="Q30" s="71">
        <f t="shared" si="6"/>
        <v>737.5</v>
      </c>
      <c r="R30" s="71">
        <f t="shared" si="7"/>
        <v>947.5</v>
      </c>
      <c r="S30" s="71">
        <f t="shared" si="8"/>
        <v>1487.5</v>
      </c>
      <c r="T30" s="71">
        <f t="shared" si="9"/>
        <v>2387.5</v>
      </c>
      <c r="U30" s="71">
        <f t="shared" si="10"/>
        <v>3287.5</v>
      </c>
      <c r="V30" s="71">
        <f t="shared" si="11"/>
        <v>4687.5</v>
      </c>
      <c r="W30" s="71">
        <f t="shared" si="12"/>
        <v>5647.5</v>
      </c>
      <c r="X30" s="71" t="b">
        <f t="shared" si="13"/>
        <v>0</v>
      </c>
      <c r="Y30" s="71"/>
      <c r="Z30" s="71"/>
      <c r="AA30" s="71"/>
      <c r="AB30" s="71"/>
      <c r="AC30" s="71"/>
      <c r="AD30" s="71"/>
      <c r="AE30" s="71"/>
      <c r="AF30" s="71"/>
    </row>
    <row r="31" spans="1:32" ht="12" customHeight="1" x14ac:dyDescent="0.2">
      <c r="A31" s="6"/>
      <c r="B31" s="20" t="s">
        <v>59</v>
      </c>
      <c r="C31" s="21" t="s">
        <v>60</v>
      </c>
      <c r="D31" s="45" t="s">
        <v>229</v>
      </c>
      <c r="E31" s="22" t="s">
        <v>18</v>
      </c>
      <c r="F31" s="53">
        <v>3.0000000000000001E-3</v>
      </c>
      <c r="G31" s="56">
        <f>Impreso!L36</f>
        <v>0</v>
      </c>
      <c r="H31" s="95">
        <f>F31*G31</f>
        <v>0</v>
      </c>
      <c r="I31" s="54">
        <v>36</v>
      </c>
      <c r="J31" s="56">
        <f t="shared" si="0"/>
        <v>0</v>
      </c>
      <c r="K31" s="72">
        <f t="shared" si="16"/>
        <v>0</v>
      </c>
      <c r="L31" s="71">
        <f t="shared" si="1"/>
        <v>0</v>
      </c>
      <c r="M31" s="71">
        <f t="shared" si="2"/>
        <v>10</v>
      </c>
      <c r="N31" s="71">
        <f t="shared" si="3"/>
        <v>40</v>
      </c>
      <c r="O31" s="71">
        <f t="shared" si="4"/>
        <v>100</v>
      </c>
      <c r="P31" s="71">
        <f t="shared" si="5"/>
        <v>400</v>
      </c>
      <c r="Q31" s="71">
        <f t="shared" si="6"/>
        <v>737.5</v>
      </c>
      <c r="R31" s="71">
        <f t="shared" si="7"/>
        <v>947.5</v>
      </c>
      <c r="S31" s="71">
        <f t="shared" si="8"/>
        <v>1487.5</v>
      </c>
      <c r="T31" s="71">
        <f t="shared" si="9"/>
        <v>2387.5</v>
      </c>
      <c r="U31" s="71">
        <f t="shared" si="10"/>
        <v>3287.5</v>
      </c>
      <c r="V31" s="71">
        <f t="shared" si="11"/>
        <v>4687.5</v>
      </c>
      <c r="W31" s="71">
        <f t="shared" si="12"/>
        <v>5647.5</v>
      </c>
      <c r="X31" s="71" t="b">
        <f t="shared" si="13"/>
        <v>0</v>
      </c>
      <c r="Y31" s="71"/>
      <c r="Z31" s="71"/>
      <c r="AA31" s="71"/>
      <c r="AB31" s="71"/>
      <c r="AC31" s="71"/>
      <c r="AD31" s="71"/>
      <c r="AE31" s="71"/>
      <c r="AF31" s="71"/>
    </row>
    <row r="32" spans="1:32" ht="12" customHeight="1" x14ac:dyDescent="0.2">
      <c r="A32" s="6"/>
      <c r="B32" s="103" t="s">
        <v>61</v>
      </c>
      <c r="C32" s="101" t="s">
        <v>62</v>
      </c>
      <c r="D32" s="104" t="s">
        <v>228</v>
      </c>
      <c r="E32" s="105" t="s">
        <v>63</v>
      </c>
      <c r="F32" s="53">
        <v>0.15</v>
      </c>
      <c r="G32" s="56">
        <f>Impreso!L37</f>
        <v>0</v>
      </c>
      <c r="H32" s="95">
        <f>F32*G32</f>
        <v>0</v>
      </c>
      <c r="I32" s="54">
        <v>36</v>
      </c>
      <c r="J32" s="56">
        <f t="shared" si="0"/>
        <v>0</v>
      </c>
      <c r="K32" s="72">
        <f t="shared" si="16"/>
        <v>0</v>
      </c>
      <c r="L32" s="71">
        <f t="shared" si="1"/>
        <v>0</v>
      </c>
      <c r="M32" s="71">
        <f t="shared" si="2"/>
        <v>10</v>
      </c>
      <c r="N32" s="71">
        <f t="shared" si="3"/>
        <v>40</v>
      </c>
      <c r="O32" s="71">
        <f t="shared" si="4"/>
        <v>100</v>
      </c>
      <c r="P32" s="71">
        <f t="shared" si="5"/>
        <v>400</v>
      </c>
      <c r="Q32" s="71">
        <f t="shared" si="6"/>
        <v>737.5</v>
      </c>
      <c r="R32" s="71">
        <f t="shared" si="7"/>
        <v>947.5</v>
      </c>
      <c r="S32" s="71">
        <f t="shared" si="8"/>
        <v>1487.5</v>
      </c>
      <c r="T32" s="71">
        <f t="shared" si="9"/>
        <v>2387.5</v>
      </c>
      <c r="U32" s="71">
        <f t="shared" si="10"/>
        <v>3287.5</v>
      </c>
      <c r="V32" s="71">
        <f t="shared" si="11"/>
        <v>4687.5</v>
      </c>
      <c r="W32" s="71">
        <f t="shared" si="12"/>
        <v>5647.5</v>
      </c>
      <c r="X32" s="71" t="b">
        <f t="shared" si="13"/>
        <v>0</v>
      </c>
      <c r="Y32" s="71"/>
      <c r="Z32" s="71"/>
      <c r="AA32" s="71"/>
      <c r="AB32" s="71"/>
      <c r="AC32" s="71"/>
      <c r="AD32" s="71"/>
      <c r="AE32" s="71"/>
      <c r="AF32" s="71"/>
    </row>
    <row r="33" spans="1:32" ht="12" customHeight="1" x14ac:dyDescent="0.2">
      <c r="A33" s="6"/>
      <c r="B33" s="103" t="s">
        <v>64</v>
      </c>
      <c r="C33" s="101" t="s">
        <v>65</v>
      </c>
      <c r="D33" s="104" t="s">
        <v>228</v>
      </c>
      <c r="E33" s="105" t="s">
        <v>63</v>
      </c>
      <c r="F33" s="53">
        <v>0.15</v>
      </c>
      <c r="G33" s="56">
        <f>Impreso!L38</f>
        <v>0</v>
      </c>
      <c r="H33" s="95">
        <f t="shared" si="14"/>
        <v>0</v>
      </c>
      <c r="I33" s="54">
        <v>36</v>
      </c>
      <c r="J33" s="56">
        <f t="shared" si="0"/>
        <v>0</v>
      </c>
      <c r="K33" s="72">
        <f t="shared" si="16"/>
        <v>0</v>
      </c>
      <c r="L33" s="71">
        <f t="shared" si="1"/>
        <v>0</v>
      </c>
      <c r="M33" s="71">
        <f t="shared" si="2"/>
        <v>10</v>
      </c>
      <c r="N33" s="71">
        <f t="shared" si="3"/>
        <v>40</v>
      </c>
      <c r="O33" s="71">
        <f t="shared" si="4"/>
        <v>100</v>
      </c>
      <c r="P33" s="71">
        <f t="shared" si="5"/>
        <v>400</v>
      </c>
      <c r="Q33" s="71">
        <f t="shared" si="6"/>
        <v>737.5</v>
      </c>
      <c r="R33" s="71">
        <f t="shared" si="7"/>
        <v>947.5</v>
      </c>
      <c r="S33" s="71">
        <f t="shared" si="8"/>
        <v>1487.5</v>
      </c>
      <c r="T33" s="71">
        <f t="shared" si="9"/>
        <v>2387.5</v>
      </c>
      <c r="U33" s="71">
        <f t="shared" si="10"/>
        <v>3287.5</v>
      </c>
      <c r="V33" s="71">
        <f t="shared" si="11"/>
        <v>4687.5</v>
      </c>
      <c r="W33" s="71">
        <f t="shared" si="12"/>
        <v>5647.5</v>
      </c>
      <c r="X33" s="71" t="b">
        <f t="shared" si="13"/>
        <v>0</v>
      </c>
      <c r="Y33" s="71"/>
      <c r="Z33" s="71"/>
      <c r="AA33" s="71"/>
      <c r="AB33" s="71"/>
      <c r="AC33" s="71"/>
      <c r="AD33" s="71"/>
      <c r="AE33" s="71"/>
      <c r="AF33" s="71"/>
    </row>
    <row r="34" spans="1:32" ht="12" customHeight="1" x14ac:dyDescent="0.2">
      <c r="A34" s="6"/>
      <c r="B34" s="103" t="s">
        <v>393</v>
      </c>
      <c r="C34" s="101" t="s">
        <v>432</v>
      </c>
      <c r="D34" s="104" t="s">
        <v>228</v>
      </c>
      <c r="E34" s="105" t="s">
        <v>395</v>
      </c>
      <c r="F34" s="53">
        <v>2.02</v>
      </c>
      <c r="G34" s="56">
        <f>Impreso!L39</f>
        <v>0</v>
      </c>
      <c r="H34" s="95">
        <f>F34*G34</f>
        <v>0</v>
      </c>
      <c r="I34" s="54">
        <v>36</v>
      </c>
      <c r="J34" s="56">
        <f>MIN(L34:AF34)</f>
        <v>0</v>
      </c>
      <c r="K34" s="72">
        <f t="shared" si="16"/>
        <v>0</v>
      </c>
      <c r="L34" s="71">
        <f t="shared" si="1"/>
        <v>0</v>
      </c>
      <c r="M34" s="71">
        <f t="shared" si="2"/>
        <v>10</v>
      </c>
      <c r="N34" s="71">
        <f t="shared" si="3"/>
        <v>40</v>
      </c>
      <c r="O34" s="71">
        <f t="shared" si="4"/>
        <v>100</v>
      </c>
      <c r="P34" s="71">
        <f t="shared" si="5"/>
        <v>400</v>
      </c>
      <c r="Q34" s="71">
        <f t="shared" si="6"/>
        <v>737.5</v>
      </c>
      <c r="R34" s="71">
        <f t="shared" si="7"/>
        <v>947.5</v>
      </c>
      <c r="S34" s="71">
        <f t="shared" si="8"/>
        <v>1487.5</v>
      </c>
      <c r="T34" s="71">
        <f t="shared" si="9"/>
        <v>2387.5</v>
      </c>
      <c r="U34" s="71">
        <f t="shared" si="10"/>
        <v>3287.5</v>
      </c>
      <c r="V34" s="71">
        <f t="shared" si="11"/>
        <v>4687.5</v>
      </c>
      <c r="W34" s="71">
        <f t="shared" si="12"/>
        <v>5647.5</v>
      </c>
      <c r="X34" s="71" t="b">
        <f t="shared" si="13"/>
        <v>0</v>
      </c>
      <c r="Y34" s="71"/>
      <c r="Z34" s="71"/>
      <c r="AA34" s="71"/>
      <c r="AB34" s="71"/>
      <c r="AC34" s="71"/>
      <c r="AD34" s="71"/>
      <c r="AE34" s="71"/>
      <c r="AF34" s="71"/>
    </row>
    <row r="35" spans="1:32" ht="12" customHeight="1" x14ac:dyDescent="0.2">
      <c r="A35" s="6"/>
      <c r="B35" s="333" t="s">
        <v>549</v>
      </c>
      <c r="C35" s="334" t="s">
        <v>567</v>
      </c>
      <c r="D35" s="335" t="s">
        <v>228</v>
      </c>
      <c r="E35" s="336" t="s">
        <v>58</v>
      </c>
      <c r="F35" s="337">
        <v>2.1</v>
      </c>
      <c r="G35" s="56">
        <f>Impreso!L40</f>
        <v>0</v>
      </c>
      <c r="H35" s="95">
        <f t="shared" si="14"/>
        <v>0</v>
      </c>
      <c r="I35" s="54">
        <v>36</v>
      </c>
      <c r="J35" s="56">
        <f t="shared" si="0"/>
        <v>0</v>
      </c>
      <c r="K35" s="72">
        <f t="shared" si="16"/>
        <v>0</v>
      </c>
      <c r="L35" s="71">
        <f t="shared" si="1"/>
        <v>0</v>
      </c>
      <c r="M35" s="71">
        <f t="shared" si="2"/>
        <v>10</v>
      </c>
      <c r="N35" s="71">
        <f t="shared" si="3"/>
        <v>40</v>
      </c>
      <c r="O35" s="71">
        <f t="shared" si="4"/>
        <v>100</v>
      </c>
      <c r="P35" s="71">
        <f t="shared" si="5"/>
        <v>400</v>
      </c>
      <c r="Q35" s="71">
        <f t="shared" si="6"/>
        <v>737.5</v>
      </c>
      <c r="R35" s="71">
        <f t="shared" si="7"/>
        <v>947.5</v>
      </c>
      <c r="S35" s="71">
        <f t="shared" si="8"/>
        <v>1487.5</v>
      </c>
      <c r="T35" s="71">
        <f t="shared" si="9"/>
        <v>2387.5</v>
      </c>
      <c r="U35" s="71">
        <f t="shared" si="10"/>
        <v>3287.5</v>
      </c>
      <c r="V35" s="71">
        <f t="shared" si="11"/>
        <v>4687.5</v>
      </c>
      <c r="W35" s="71">
        <f t="shared" si="12"/>
        <v>5647.5</v>
      </c>
      <c r="X35" s="71" t="b">
        <f t="shared" si="13"/>
        <v>0</v>
      </c>
      <c r="Y35" s="71"/>
      <c r="Z35" s="71"/>
      <c r="AA35" s="71"/>
      <c r="AB35" s="71"/>
      <c r="AC35" s="71"/>
      <c r="AD35" s="71"/>
      <c r="AE35" s="71"/>
      <c r="AF35" s="71"/>
    </row>
    <row r="36" spans="1:32" ht="12" customHeight="1" x14ac:dyDescent="0.2">
      <c r="A36" s="6"/>
      <c r="B36" s="323" t="s">
        <v>245</v>
      </c>
      <c r="C36" s="324" t="s">
        <v>248</v>
      </c>
      <c r="D36" s="325" t="s">
        <v>228</v>
      </c>
      <c r="E36" s="326">
        <v>14.75</v>
      </c>
      <c r="F36" s="327">
        <v>1.98</v>
      </c>
      <c r="G36" s="331"/>
      <c r="H36" s="329">
        <f>E36+F36*G36</f>
        <v>14.75</v>
      </c>
      <c r="I36" s="330">
        <v>40</v>
      </c>
      <c r="J36" s="331">
        <f>MIN(L36:AF36)</f>
        <v>13.275</v>
      </c>
      <c r="K36" s="332">
        <f>IF(G36&gt;0,IF(J36&lt;I36*$N$1,$N$1*I36,J36),0)</f>
        <v>0</v>
      </c>
      <c r="L36" s="71">
        <f t="shared" si="1"/>
        <v>13.275</v>
      </c>
      <c r="M36" s="71">
        <f t="shared" si="2"/>
        <v>21.799999999999997</v>
      </c>
      <c r="N36" s="71">
        <f t="shared" si="3"/>
        <v>50.325000000000017</v>
      </c>
      <c r="O36" s="71">
        <f t="shared" si="4"/>
        <v>108.85000000000002</v>
      </c>
      <c r="P36" s="71">
        <f t="shared" si="5"/>
        <v>405.9</v>
      </c>
      <c r="Q36" s="71">
        <f t="shared" si="6"/>
        <v>741.1875</v>
      </c>
      <c r="R36" s="71">
        <f t="shared" si="7"/>
        <v>950.15499999999997</v>
      </c>
      <c r="S36" s="71">
        <f t="shared" si="8"/>
        <v>1489.27</v>
      </c>
      <c r="T36" s="71">
        <f t="shared" si="9"/>
        <v>2388.3850000000002</v>
      </c>
      <c r="U36" s="71">
        <f t="shared" si="10"/>
        <v>3287.9425000000001</v>
      </c>
      <c r="V36" s="71">
        <f t="shared" si="11"/>
        <v>4687.5737499999996</v>
      </c>
      <c r="W36" s="71">
        <f t="shared" si="12"/>
        <v>5647.5147500000003</v>
      </c>
      <c r="X36" s="71" t="b">
        <f t="shared" si="13"/>
        <v>0</v>
      </c>
      <c r="Y36" s="71"/>
      <c r="Z36" s="71"/>
      <c r="AA36" s="71"/>
      <c r="AB36" s="71"/>
      <c r="AC36" s="71"/>
      <c r="AD36" s="71"/>
      <c r="AE36" s="71"/>
      <c r="AF36" s="71"/>
    </row>
    <row r="37" spans="1:32" ht="12" customHeight="1" x14ac:dyDescent="0.2">
      <c r="A37" s="6"/>
      <c r="B37" s="323" t="s">
        <v>246</v>
      </c>
      <c r="C37" s="324" t="s">
        <v>249</v>
      </c>
      <c r="D37" s="325" t="s">
        <v>228</v>
      </c>
      <c r="E37" s="326">
        <v>25.95</v>
      </c>
      <c r="F37" s="327">
        <v>1.74</v>
      </c>
      <c r="G37" s="331"/>
      <c r="H37" s="329">
        <f>E37+F37*G37</f>
        <v>25.95</v>
      </c>
      <c r="I37" s="330">
        <v>40</v>
      </c>
      <c r="J37" s="331">
        <f>MIN(L37:AF37)</f>
        <v>23.355</v>
      </c>
      <c r="K37" s="332">
        <f>IF(G37&gt;0,IF(J37&lt;I37*$N$1,$N$1*I37,J37),0)</f>
        <v>0</v>
      </c>
      <c r="L37" s="71">
        <f t="shared" si="1"/>
        <v>23.355</v>
      </c>
      <c r="M37" s="71">
        <f t="shared" si="2"/>
        <v>30.759999999999998</v>
      </c>
      <c r="N37" s="71">
        <f t="shared" si="3"/>
        <v>58.164999999999992</v>
      </c>
      <c r="O37" s="71">
        <f t="shared" si="4"/>
        <v>115.57000000000005</v>
      </c>
      <c r="P37" s="71">
        <f t="shared" si="5"/>
        <v>410.38</v>
      </c>
      <c r="Q37" s="71">
        <f t="shared" si="6"/>
        <v>743.98749999999995</v>
      </c>
      <c r="R37" s="71">
        <f t="shared" si="7"/>
        <v>952.17099999999994</v>
      </c>
      <c r="S37" s="71">
        <f t="shared" si="8"/>
        <v>1490.614</v>
      </c>
      <c r="T37" s="71">
        <f t="shared" si="9"/>
        <v>2389.0570000000002</v>
      </c>
      <c r="U37" s="71">
        <f t="shared" si="10"/>
        <v>3288.2784999999999</v>
      </c>
      <c r="V37" s="71">
        <f t="shared" si="11"/>
        <v>4687.6297500000001</v>
      </c>
      <c r="W37" s="71">
        <f t="shared" si="12"/>
        <v>5647.5259500000002</v>
      </c>
      <c r="X37" s="71" t="b">
        <f t="shared" si="13"/>
        <v>0</v>
      </c>
      <c r="Y37" s="71"/>
      <c r="Z37" s="71"/>
      <c r="AA37" s="71"/>
      <c r="AB37" s="71"/>
      <c r="AC37" s="71"/>
      <c r="AD37" s="71"/>
      <c r="AE37" s="71"/>
      <c r="AF37" s="71"/>
    </row>
    <row r="38" spans="1:32" ht="12" customHeight="1" x14ac:dyDescent="0.2">
      <c r="A38" s="6"/>
      <c r="B38" s="323" t="s">
        <v>247</v>
      </c>
      <c r="C38" s="324" t="s">
        <v>250</v>
      </c>
      <c r="D38" s="325" t="s">
        <v>228</v>
      </c>
      <c r="E38" s="326">
        <v>56.95</v>
      </c>
      <c r="F38" s="327">
        <v>1.47</v>
      </c>
      <c r="G38" s="331"/>
      <c r="H38" s="329">
        <f>E38+F38*G38</f>
        <v>56.95</v>
      </c>
      <c r="I38" s="330">
        <v>40</v>
      </c>
      <c r="J38" s="331">
        <f>MIN(L38:AF38)</f>
        <v>51.255000000000003</v>
      </c>
      <c r="K38" s="332">
        <f>IF(G38&gt;0,IF(J38&lt;I38*$N$1,$N$1*I38,J38),0)</f>
        <v>0</v>
      </c>
      <c r="L38" s="71">
        <f t="shared" si="1"/>
        <v>51.255000000000003</v>
      </c>
      <c r="M38" s="71">
        <f t="shared" si="2"/>
        <v>55.56</v>
      </c>
      <c r="N38" s="71">
        <f t="shared" si="3"/>
        <v>79.865000000000009</v>
      </c>
      <c r="O38" s="71">
        <f t="shared" si="4"/>
        <v>134.17000000000002</v>
      </c>
      <c r="P38" s="71">
        <f t="shared" si="5"/>
        <v>422.78</v>
      </c>
      <c r="Q38" s="71">
        <f t="shared" si="6"/>
        <v>751.73749999999995</v>
      </c>
      <c r="R38" s="71">
        <f t="shared" si="7"/>
        <v>957.75099999999998</v>
      </c>
      <c r="S38" s="71">
        <f t="shared" si="8"/>
        <v>1494.3340000000001</v>
      </c>
      <c r="T38" s="71">
        <f t="shared" si="9"/>
        <v>2390.9169999999999</v>
      </c>
      <c r="U38" s="71">
        <f t="shared" si="10"/>
        <v>3289.2085000000002</v>
      </c>
      <c r="V38" s="71">
        <f t="shared" si="11"/>
        <v>4687.7847499999998</v>
      </c>
      <c r="W38" s="71">
        <f t="shared" si="12"/>
        <v>5647.5569500000001</v>
      </c>
      <c r="X38" s="71" t="b">
        <f t="shared" si="13"/>
        <v>0</v>
      </c>
      <c r="Y38" s="71"/>
      <c r="Z38" s="71"/>
      <c r="AA38" s="71"/>
      <c r="AB38" s="71"/>
      <c r="AC38" s="71"/>
      <c r="AD38" s="71"/>
      <c r="AE38" s="71"/>
      <c r="AF38" s="71"/>
    </row>
    <row r="39" spans="1:32" ht="12" customHeight="1" x14ac:dyDescent="0.2">
      <c r="A39" s="6"/>
      <c r="B39" s="103" t="s">
        <v>66</v>
      </c>
      <c r="C39" s="101" t="s">
        <v>67</v>
      </c>
      <c r="D39" s="104" t="s">
        <v>228</v>
      </c>
      <c r="E39" s="105" t="s">
        <v>68</v>
      </c>
      <c r="F39" s="50">
        <v>1.32</v>
      </c>
      <c r="G39" s="42">
        <f>Impreso!L41</f>
        <v>0</v>
      </c>
      <c r="H39" s="63">
        <f t="shared" si="14"/>
        <v>0</v>
      </c>
      <c r="I39" s="54">
        <v>36</v>
      </c>
      <c r="J39" s="56">
        <f t="shared" si="0"/>
        <v>0</v>
      </c>
      <c r="K39" s="72">
        <f t="shared" ref="K39:K85" si="17">IF(G39&gt;0,IF(J39&lt;I39,I39,J39),0)</f>
        <v>0</v>
      </c>
      <c r="L39" s="71">
        <f t="shared" ref="L39:L86" si="18">IF(H39&lt;=100,0.9*H39)</f>
        <v>0</v>
      </c>
      <c r="M39" s="71">
        <f t="shared" ref="M39:M86" si="19">IF(H39&lt;=300,90+0.8*(H39-100))</f>
        <v>10</v>
      </c>
      <c r="N39" s="71">
        <f t="shared" ref="N39:N86" si="20">IF(H39&lt;=600,250+0.7*(H39-300))</f>
        <v>40</v>
      </c>
      <c r="O39" s="71">
        <f t="shared" ref="O39:O86" si="21">IF(H39&lt;=1500,460+0.6*(H39-600))</f>
        <v>100</v>
      </c>
      <c r="P39" s="71">
        <f t="shared" ref="P39:P86" si="22">IF(H39&lt;=2250,1000+0.4*(H39-1500))</f>
        <v>400</v>
      </c>
      <c r="Q39" s="71">
        <f t="shared" ref="Q39:Q86" si="23">IF(H39&lt;=3000,1300+0.25*(H39-2250))</f>
        <v>737.5</v>
      </c>
      <c r="R39" s="71">
        <f t="shared" ref="R39:R86" si="24">IF(H39&lt;=9000,1487.5+0.18*(H39-3000))</f>
        <v>947.5</v>
      </c>
      <c r="S39" s="71">
        <f t="shared" ref="S39:S86" si="25">IF(H39&lt;=15000,2567.5+0.12*(H39-9000))</f>
        <v>1487.5</v>
      </c>
      <c r="T39" s="71">
        <f t="shared" ref="T39:T86" si="26">IF(H39&lt;=30000,3287.5+0.06*(H39-15000))</f>
        <v>2387.5</v>
      </c>
      <c r="U39" s="71">
        <f t="shared" ref="U39:U86" si="27">IF(H39&lt;=60000,4187.5+0.03*(H39-30000))</f>
        <v>3287.5</v>
      </c>
      <c r="V39" s="71">
        <f t="shared" ref="V39:V86" si="28">IF(H39&lt;=240000,4987.5+0.005*(H39-60000))</f>
        <v>4687.5</v>
      </c>
      <c r="W39" s="71">
        <f t="shared" ref="W39:W86" si="29">IF(H39&lt;=352500,5887.5+0.001*(H39-240000))</f>
        <v>5647.5</v>
      </c>
      <c r="X39" s="71" t="b">
        <f t="shared" si="13"/>
        <v>0</v>
      </c>
      <c r="Y39" s="71"/>
      <c r="Z39" s="71"/>
      <c r="AA39" s="71"/>
      <c r="AB39" s="71"/>
      <c r="AC39" s="71"/>
      <c r="AD39" s="71"/>
      <c r="AE39" s="71"/>
      <c r="AF39" s="71"/>
    </row>
    <row r="40" spans="1:32" ht="12" customHeight="1" x14ac:dyDescent="0.2">
      <c r="A40" s="6"/>
      <c r="B40" s="20" t="s">
        <v>69</v>
      </c>
      <c r="C40" s="21" t="s">
        <v>70</v>
      </c>
      <c r="D40" s="45" t="s">
        <v>229</v>
      </c>
      <c r="E40" s="22" t="s">
        <v>18</v>
      </c>
      <c r="F40" s="50">
        <v>3.0000000000000001E-3</v>
      </c>
      <c r="G40" s="42">
        <f>Impreso!L42</f>
        <v>0</v>
      </c>
      <c r="H40" s="63">
        <f t="shared" si="14"/>
        <v>0</v>
      </c>
      <c r="I40" s="54">
        <v>36</v>
      </c>
      <c r="J40" s="56">
        <f t="shared" si="0"/>
        <v>0</v>
      </c>
      <c r="K40" s="72">
        <f t="shared" si="17"/>
        <v>0</v>
      </c>
      <c r="L40" s="71">
        <f t="shared" si="18"/>
        <v>0</v>
      </c>
      <c r="M40" s="71">
        <f t="shared" si="19"/>
        <v>10</v>
      </c>
      <c r="N40" s="71">
        <f t="shared" si="20"/>
        <v>40</v>
      </c>
      <c r="O40" s="71">
        <f t="shared" si="21"/>
        <v>100</v>
      </c>
      <c r="P40" s="71">
        <f t="shared" si="22"/>
        <v>400</v>
      </c>
      <c r="Q40" s="71">
        <f t="shared" si="23"/>
        <v>737.5</v>
      </c>
      <c r="R40" s="71">
        <f t="shared" si="24"/>
        <v>947.5</v>
      </c>
      <c r="S40" s="71">
        <f t="shared" si="25"/>
        <v>1487.5</v>
      </c>
      <c r="T40" s="71">
        <f t="shared" si="26"/>
        <v>2387.5</v>
      </c>
      <c r="U40" s="71">
        <f t="shared" si="27"/>
        <v>3287.5</v>
      </c>
      <c r="V40" s="71">
        <f t="shared" si="28"/>
        <v>4687.5</v>
      </c>
      <c r="W40" s="71">
        <f t="shared" si="29"/>
        <v>5647.5</v>
      </c>
      <c r="X40" s="71" t="b">
        <f t="shared" si="13"/>
        <v>0</v>
      </c>
      <c r="Y40" s="71"/>
      <c r="Z40" s="71"/>
      <c r="AA40" s="71"/>
      <c r="AB40" s="71"/>
      <c r="AC40" s="71"/>
      <c r="AD40" s="71"/>
      <c r="AE40" s="71"/>
      <c r="AF40" s="71"/>
    </row>
    <row r="41" spans="1:32" ht="12" customHeight="1" x14ac:dyDescent="0.2">
      <c r="A41" s="6"/>
      <c r="B41" s="20" t="s">
        <v>71</v>
      </c>
      <c r="C41" s="21" t="s">
        <v>72</v>
      </c>
      <c r="D41" s="45" t="s">
        <v>228</v>
      </c>
      <c r="E41" s="22" t="s">
        <v>63</v>
      </c>
      <c r="F41" s="50">
        <v>0.16</v>
      </c>
      <c r="G41" s="42">
        <f>Impreso!L43</f>
        <v>0</v>
      </c>
      <c r="H41" s="63">
        <f t="shared" si="14"/>
        <v>0</v>
      </c>
      <c r="I41" s="54">
        <v>36</v>
      </c>
      <c r="J41" s="56">
        <f t="shared" si="0"/>
        <v>0</v>
      </c>
      <c r="K41" s="72">
        <f t="shared" si="17"/>
        <v>0</v>
      </c>
      <c r="L41" s="71">
        <f t="shared" si="18"/>
        <v>0</v>
      </c>
      <c r="M41" s="71">
        <f t="shared" si="19"/>
        <v>10</v>
      </c>
      <c r="N41" s="71">
        <f t="shared" si="20"/>
        <v>40</v>
      </c>
      <c r="O41" s="71">
        <f t="shared" si="21"/>
        <v>100</v>
      </c>
      <c r="P41" s="71">
        <f t="shared" si="22"/>
        <v>400</v>
      </c>
      <c r="Q41" s="71">
        <f t="shared" si="23"/>
        <v>737.5</v>
      </c>
      <c r="R41" s="71">
        <f t="shared" si="24"/>
        <v>947.5</v>
      </c>
      <c r="S41" s="71">
        <f t="shared" si="25"/>
        <v>1487.5</v>
      </c>
      <c r="T41" s="71">
        <f t="shared" si="26"/>
        <v>2387.5</v>
      </c>
      <c r="U41" s="71">
        <f t="shared" si="27"/>
        <v>3287.5</v>
      </c>
      <c r="V41" s="71">
        <f t="shared" si="28"/>
        <v>4687.5</v>
      </c>
      <c r="W41" s="71">
        <f t="shared" si="29"/>
        <v>5647.5</v>
      </c>
      <c r="X41" s="71" t="b">
        <f t="shared" si="13"/>
        <v>0</v>
      </c>
      <c r="Y41" s="71"/>
      <c r="Z41" s="71"/>
      <c r="AA41" s="71"/>
      <c r="AB41" s="71"/>
      <c r="AC41" s="71"/>
      <c r="AD41" s="71"/>
      <c r="AE41" s="71"/>
      <c r="AF41" s="71"/>
    </row>
    <row r="42" spans="1:32" ht="12" customHeight="1" x14ac:dyDescent="0.2">
      <c r="A42" s="6"/>
      <c r="B42" s="20" t="s">
        <v>440</v>
      </c>
      <c r="C42" s="21" t="s">
        <v>73</v>
      </c>
      <c r="D42" s="45" t="s">
        <v>228</v>
      </c>
      <c r="E42" s="22" t="s">
        <v>74</v>
      </c>
      <c r="F42" s="50">
        <v>1.51</v>
      </c>
      <c r="G42" s="42">
        <f>Impreso!L44</f>
        <v>0</v>
      </c>
      <c r="H42" s="63">
        <f t="shared" si="14"/>
        <v>0</v>
      </c>
      <c r="I42" s="54">
        <v>36</v>
      </c>
      <c r="J42" s="56">
        <f t="shared" si="0"/>
        <v>0</v>
      </c>
      <c r="K42" s="72">
        <f t="shared" si="17"/>
        <v>0</v>
      </c>
      <c r="L42" s="71">
        <f t="shared" si="18"/>
        <v>0</v>
      </c>
      <c r="M42" s="71">
        <f t="shared" si="19"/>
        <v>10</v>
      </c>
      <c r="N42" s="71">
        <f t="shared" si="20"/>
        <v>40</v>
      </c>
      <c r="O42" s="71">
        <f t="shared" si="21"/>
        <v>100</v>
      </c>
      <c r="P42" s="71">
        <f t="shared" si="22"/>
        <v>400</v>
      </c>
      <c r="Q42" s="71">
        <f t="shared" si="23"/>
        <v>737.5</v>
      </c>
      <c r="R42" s="71">
        <f t="shared" si="24"/>
        <v>947.5</v>
      </c>
      <c r="S42" s="71">
        <f t="shared" si="25"/>
        <v>1487.5</v>
      </c>
      <c r="T42" s="71">
        <f t="shared" si="26"/>
        <v>2387.5</v>
      </c>
      <c r="U42" s="71">
        <f t="shared" si="27"/>
        <v>3287.5</v>
      </c>
      <c r="V42" s="71">
        <f t="shared" si="28"/>
        <v>4687.5</v>
      </c>
      <c r="W42" s="71">
        <f t="shared" si="29"/>
        <v>5647.5</v>
      </c>
      <c r="X42" s="71" t="b">
        <f t="shared" si="13"/>
        <v>0</v>
      </c>
      <c r="Y42" s="71"/>
      <c r="Z42" s="71"/>
      <c r="AA42" s="71"/>
      <c r="AB42" s="71"/>
      <c r="AC42" s="71"/>
      <c r="AD42" s="71"/>
      <c r="AE42" s="71"/>
      <c r="AF42" s="71"/>
    </row>
    <row r="43" spans="1:32" ht="12" customHeight="1" x14ac:dyDescent="0.2">
      <c r="A43" s="6"/>
      <c r="B43" s="20" t="s">
        <v>441</v>
      </c>
      <c r="C43" s="21" t="s">
        <v>75</v>
      </c>
      <c r="D43" s="45" t="s">
        <v>229</v>
      </c>
      <c r="E43" s="22" t="s">
        <v>18</v>
      </c>
      <c r="F43" s="50">
        <v>3.0000000000000001E-3</v>
      </c>
      <c r="G43" s="42">
        <f>Impreso!L45</f>
        <v>0</v>
      </c>
      <c r="H43" s="63">
        <f>F43*G43</f>
        <v>0</v>
      </c>
      <c r="I43" s="54">
        <v>36</v>
      </c>
      <c r="J43" s="56">
        <f t="shared" si="0"/>
        <v>0</v>
      </c>
      <c r="K43" s="72">
        <f t="shared" si="17"/>
        <v>0</v>
      </c>
      <c r="L43" s="71">
        <f t="shared" si="18"/>
        <v>0</v>
      </c>
      <c r="M43" s="71">
        <f t="shared" si="19"/>
        <v>10</v>
      </c>
      <c r="N43" s="71">
        <f t="shared" si="20"/>
        <v>40</v>
      </c>
      <c r="O43" s="71">
        <f t="shared" si="21"/>
        <v>100</v>
      </c>
      <c r="P43" s="71">
        <f t="shared" si="22"/>
        <v>400</v>
      </c>
      <c r="Q43" s="71">
        <f t="shared" si="23"/>
        <v>737.5</v>
      </c>
      <c r="R43" s="71">
        <f t="shared" si="24"/>
        <v>947.5</v>
      </c>
      <c r="S43" s="71">
        <f t="shared" si="25"/>
        <v>1487.5</v>
      </c>
      <c r="T43" s="71">
        <f t="shared" si="26"/>
        <v>2387.5</v>
      </c>
      <c r="U43" s="71">
        <f t="shared" si="27"/>
        <v>3287.5</v>
      </c>
      <c r="V43" s="71">
        <f t="shared" si="28"/>
        <v>4687.5</v>
      </c>
      <c r="W43" s="71">
        <f t="shared" si="29"/>
        <v>5647.5</v>
      </c>
      <c r="X43" s="71" t="b">
        <f t="shared" si="13"/>
        <v>0</v>
      </c>
      <c r="Y43" s="71"/>
      <c r="Z43" s="71"/>
      <c r="AA43" s="71"/>
      <c r="AB43" s="71"/>
      <c r="AC43" s="71"/>
      <c r="AD43" s="71"/>
      <c r="AE43" s="71"/>
      <c r="AF43" s="71"/>
    </row>
    <row r="44" spans="1:32" ht="12" customHeight="1" x14ac:dyDescent="0.2">
      <c r="A44" s="6"/>
      <c r="B44" s="20" t="s">
        <v>76</v>
      </c>
      <c r="C44" s="21" t="s">
        <v>77</v>
      </c>
      <c r="D44" s="45" t="s">
        <v>229</v>
      </c>
      <c r="E44" s="22" t="s">
        <v>18</v>
      </c>
      <c r="F44" s="50">
        <v>3.0000000000000001E-3</v>
      </c>
      <c r="G44" s="42">
        <f>Impreso!L46</f>
        <v>0</v>
      </c>
      <c r="H44" s="63">
        <f t="shared" si="14"/>
        <v>0</v>
      </c>
      <c r="I44" s="54">
        <v>36</v>
      </c>
      <c r="J44" s="56">
        <f t="shared" si="0"/>
        <v>0</v>
      </c>
      <c r="K44" s="72">
        <f t="shared" si="17"/>
        <v>0</v>
      </c>
      <c r="L44" s="71">
        <f t="shared" si="18"/>
        <v>0</v>
      </c>
      <c r="M44" s="71">
        <f t="shared" si="19"/>
        <v>10</v>
      </c>
      <c r="N44" s="71">
        <f t="shared" si="20"/>
        <v>40</v>
      </c>
      <c r="O44" s="71">
        <f t="shared" si="21"/>
        <v>100</v>
      </c>
      <c r="P44" s="71">
        <f t="shared" si="22"/>
        <v>400</v>
      </c>
      <c r="Q44" s="71">
        <f t="shared" si="23"/>
        <v>737.5</v>
      </c>
      <c r="R44" s="71">
        <f t="shared" si="24"/>
        <v>947.5</v>
      </c>
      <c r="S44" s="71">
        <f t="shared" si="25"/>
        <v>1487.5</v>
      </c>
      <c r="T44" s="71">
        <f t="shared" si="26"/>
        <v>2387.5</v>
      </c>
      <c r="U44" s="71">
        <f t="shared" si="27"/>
        <v>3287.5</v>
      </c>
      <c r="V44" s="71">
        <f t="shared" si="28"/>
        <v>4687.5</v>
      </c>
      <c r="W44" s="71">
        <f t="shared" si="29"/>
        <v>5647.5</v>
      </c>
      <c r="X44" s="71" t="b">
        <f t="shared" si="13"/>
        <v>0</v>
      </c>
      <c r="Y44" s="71"/>
      <c r="Z44" s="71"/>
      <c r="AA44" s="71"/>
      <c r="AB44" s="71"/>
      <c r="AC44" s="71"/>
      <c r="AD44" s="71"/>
      <c r="AE44" s="71"/>
      <c r="AF44" s="71"/>
    </row>
    <row r="45" spans="1:32" ht="12" customHeight="1" x14ac:dyDescent="0.2">
      <c r="A45" s="6"/>
      <c r="B45" s="20" t="s">
        <v>78</v>
      </c>
      <c r="C45" s="21" t="s">
        <v>79</v>
      </c>
      <c r="D45" s="45" t="s">
        <v>229</v>
      </c>
      <c r="E45" s="22" t="s">
        <v>18</v>
      </c>
      <c r="F45" s="50">
        <v>3.0000000000000001E-3</v>
      </c>
      <c r="G45" s="42">
        <f>Impreso!L47</f>
        <v>0</v>
      </c>
      <c r="H45" s="63">
        <f t="shared" si="14"/>
        <v>0</v>
      </c>
      <c r="I45" s="54">
        <v>36</v>
      </c>
      <c r="J45" s="56">
        <f t="shared" si="0"/>
        <v>0</v>
      </c>
      <c r="K45" s="72">
        <f t="shared" si="17"/>
        <v>0</v>
      </c>
      <c r="L45" s="71">
        <f t="shared" si="18"/>
        <v>0</v>
      </c>
      <c r="M45" s="71">
        <f t="shared" si="19"/>
        <v>10</v>
      </c>
      <c r="N45" s="71">
        <f t="shared" si="20"/>
        <v>40</v>
      </c>
      <c r="O45" s="71">
        <f t="shared" si="21"/>
        <v>100</v>
      </c>
      <c r="P45" s="71">
        <f t="shared" si="22"/>
        <v>400</v>
      </c>
      <c r="Q45" s="71">
        <f t="shared" si="23"/>
        <v>737.5</v>
      </c>
      <c r="R45" s="71">
        <f t="shared" si="24"/>
        <v>947.5</v>
      </c>
      <c r="S45" s="71">
        <f t="shared" si="25"/>
        <v>1487.5</v>
      </c>
      <c r="T45" s="71">
        <f t="shared" si="26"/>
        <v>2387.5</v>
      </c>
      <c r="U45" s="71">
        <f t="shared" si="27"/>
        <v>3287.5</v>
      </c>
      <c r="V45" s="71">
        <f t="shared" si="28"/>
        <v>4687.5</v>
      </c>
      <c r="W45" s="71">
        <f t="shared" si="29"/>
        <v>5647.5</v>
      </c>
      <c r="X45" s="71" t="b">
        <f t="shared" si="13"/>
        <v>0</v>
      </c>
      <c r="Y45" s="71"/>
      <c r="Z45" s="71"/>
      <c r="AA45" s="71"/>
      <c r="AB45" s="71"/>
      <c r="AC45" s="71"/>
      <c r="AD45" s="71"/>
      <c r="AE45" s="71"/>
      <c r="AF45" s="71"/>
    </row>
    <row r="46" spans="1:32" ht="12" customHeight="1" x14ac:dyDescent="0.2">
      <c r="A46" s="6"/>
      <c r="B46" s="20" t="s">
        <v>80</v>
      </c>
      <c r="C46" s="21" t="s">
        <v>81</v>
      </c>
      <c r="D46" s="45" t="s">
        <v>229</v>
      </c>
      <c r="E46" s="22" t="s">
        <v>18</v>
      </c>
      <c r="F46" s="50">
        <v>3.0000000000000001E-3</v>
      </c>
      <c r="G46" s="42">
        <f>Impreso!L48</f>
        <v>0</v>
      </c>
      <c r="H46" s="63">
        <f t="shared" si="14"/>
        <v>0</v>
      </c>
      <c r="I46" s="54">
        <v>36</v>
      </c>
      <c r="J46" s="56">
        <f t="shared" si="0"/>
        <v>0</v>
      </c>
      <c r="K46" s="72">
        <f t="shared" si="17"/>
        <v>0</v>
      </c>
      <c r="L46" s="71">
        <f t="shared" si="18"/>
        <v>0</v>
      </c>
      <c r="M46" s="71">
        <f t="shared" si="19"/>
        <v>10</v>
      </c>
      <c r="N46" s="71">
        <f t="shared" si="20"/>
        <v>40</v>
      </c>
      <c r="O46" s="71">
        <f t="shared" si="21"/>
        <v>100</v>
      </c>
      <c r="P46" s="71">
        <f t="shared" si="22"/>
        <v>400</v>
      </c>
      <c r="Q46" s="71">
        <f t="shared" si="23"/>
        <v>737.5</v>
      </c>
      <c r="R46" s="71">
        <f t="shared" si="24"/>
        <v>947.5</v>
      </c>
      <c r="S46" s="71">
        <f t="shared" si="25"/>
        <v>1487.5</v>
      </c>
      <c r="T46" s="71">
        <f t="shared" si="26"/>
        <v>2387.5</v>
      </c>
      <c r="U46" s="71">
        <f t="shared" si="27"/>
        <v>3287.5</v>
      </c>
      <c r="V46" s="71">
        <f t="shared" si="28"/>
        <v>4687.5</v>
      </c>
      <c r="W46" s="71">
        <f t="shared" si="29"/>
        <v>5647.5</v>
      </c>
      <c r="X46" s="71" t="b">
        <f t="shared" si="13"/>
        <v>0</v>
      </c>
      <c r="Y46" s="71"/>
      <c r="Z46" s="71"/>
      <c r="AA46" s="71"/>
      <c r="AB46" s="71"/>
      <c r="AC46" s="71"/>
      <c r="AD46" s="71"/>
      <c r="AE46" s="71"/>
      <c r="AF46" s="71"/>
    </row>
    <row r="47" spans="1:32" ht="12" customHeight="1" x14ac:dyDescent="0.2">
      <c r="A47" s="6"/>
      <c r="B47" s="323" t="s">
        <v>82</v>
      </c>
      <c r="C47" s="324" t="s">
        <v>83</v>
      </c>
      <c r="D47" s="325" t="s">
        <v>229</v>
      </c>
      <c r="E47" s="326" t="s">
        <v>18</v>
      </c>
      <c r="F47" s="327">
        <v>3.0000000000000001E-3</v>
      </c>
      <c r="G47" s="331"/>
      <c r="H47" s="329">
        <f t="shared" si="14"/>
        <v>0</v>
      </c>
      <c r="I47" s="330">
        <v>40</v>
      </c>
      <c r="J47" s="331">
        <f t="shared" si="0"/>
        <v>0</v>
      </c>
      <c r="K47" s="332">
        <f>IF(G47&gt;0,IF(J47&lt;I47*$N$1,$N$1*I47,J47),0)</f>
        <v>0</v>
      </c>
      <c r="L47" s="71">
        <f t="shared" si="18"/>
        <v>0</v>
      </c>
      <c r="M47" s="71">
        <f t="shared" si="19"/>
        <v>10</v>
      </c>
      <c r="N47" s="71">
        <f t="shared" si="20"/>
        <v>40</v>
      </c>
      <c r="O47" s="71">
        <f t="shared" si="21"/>
        <v>100</v>
      </c>
      <c r="P47" s="71">
        <f t="shared" si="22"/>
        <v>400</v>
      </c>
      <c r="Q47" s="71">
        <f t="shared" si="23"/>
        <v>737.5</v>
      </c>
      <c r="R47" s="71">
        <f t="shared" si="24"/>
        <v>947.5</v>
      </c>
      <c r="S47" s="71">
        <f t="shared" si="25"/>
        <v>1487.5</v>
      </c>
      <c r="T47" s="71">
        <f t="shared" si="26"/>
        <v>2387.5</v>
      </c>
      <c r="U47" s="71">
        <f t="shared" si="27"/>
        <v>3287.5</v>
      </c>
      <c r="V47" s="71">
        <f t="shared" si="28"/>
        <v>4687.5</v>
      </c>
      <c r="W47" s="71">
        <f t="shared" si="29"/>
        <v>5647.5</v>
      </c>
      <c r="X47" s="71" t="b">
        <f t="shared" si="13"/>
        <v>0</v>
      </c>
      <c r="Y47" s="71"/>
      <c r="Z47" s="71"/>
      <c r="AA47" s="71"/>
      <c r="AB47" s="71"/>
      <c r="AC47" s="71"/>
      <c r="AD47" s="71"/>
      <c r="AE47" s="71"/>
      <c r="AF47" s="71"/>
    </row>
    <row r="48" spans="1:32" ht="12" customHeight="1" x14ac:dyDescent="0.2">
      <c r="A48" s="6"/>
      <c r="B48" s="20" t="s">
        <v>458</v>
      </c>
      <c r="C48" s="21" t="s">
        <v>459</v>
      </c>
      <c r="D48" s="45" t="s">
        <v>228</v>
      </c>
      <c r="E48" s="22" t="s">
        <v>395</v>
      </c>
      <c r="F48" s="53">
        <v>0.02</v>
      </c>
      <c r="G48" s="111">
        <f>Impreso!L50</f>
        <v>0</v>
      </c>
      <c r="H48" s="63">
        <f t="shared" si="14"/>
        <v>0</v>
      </c>
      <c r="I48" s="54">
        <v>36</v>
      </c>
      <c r="J48" s="56">
        <f>MIN(L48:AF48)</f>
        <v>0</v>
      </c>
      <c r="K48" s="72">
        <f t="shared" si="17"/>
        <v>0</v>
      </c>
      <c r="L48" s="71">
        <f t="shared" si="18"/>
        <v>0</v>
      </c>
      <c r="M48" s="71">
        <f t="shared" si="19"/>
        <v>10</v>
      </c>
      <c r="N48" s="71">
        <f t="shared" si="20"/>
        <v>40</v>
      </c>
      <c r="O48" s="71">
        <f t="shared" si="21"/>
        <v>100</v>
      </c>
      <c r="P48" s="71">
        <f t="shared" si="22"/>
        <v>400</v>
      </c>
      <c r="Q48" s="71">
        <f t="shared" si="23"/>
        <v>737.5</v>
      </c>
      <c r="R48" s="71">
        <f t="shared" si="24"/>
        <v>947.5</v>
      </c>
      <c r="S48" s="71">
        <f t="shared" si="25"/>
        <v>1487.5</v>
      </c>
      <c r="T48" s="71">
        <f t="shared" si="26"/>
        <v>2387.5</v>
      </c>
      <c r="U48" s="71">
        <f t="shared" si="27"/>
        <v>3287.5</v>
      </c>
      <c r="V48" s="71">
        <f t="shared" si="28"/>
        <v>4687.5</v>
      </c>
      <c r="W48" s="71">
        <f t="shared" si="29"/>
        <v>5647.5</v>
      </c>
      <c r="X48" s="71" t="b">
        <f t="shared" si="13"/>
        <v>0</v>
      </c>
      <c r="Y48" s="71"/>
      <c r="Z48" s="71"/>
      <c r="AA48" s="71"/>
      <c r="AB48" s="71"/>
      <c r="AC48" s="71"/>
      <c r="AD48" s="71"/>
      <c r="AE48" s="71"/>
      <c r="AF48" s="71"/>
    </row>
    <row r="49" spans="1:37" ht="15" customHeight="1" x14ac:dyDescent="0.2">
      <c r="A49" s="6"/>
      <c r="B49" s="20" t="s">
        <v>84</v>
      </c>
      <c r="C49" s="23" t="s">
        <v>431</v>
      </c>
      <c r="D49" s="45" t="s">
        <v>229</v>
      </c>
      <c r="E49" s="22" t="s">
        <v>18</v>
      </c>
      <c r="F49" s="50">
        <v>3.0000000000000001E-3</v>
      </c>
      <c r="G49" s="42">
        <f>Impreso!L49</f>
        <v>0</v>
      </c>
      <c r="H49" s="63">
        <f t="shared" si="14"/>
        <v>0</v>
      </c>
      <c r="I49" s="54">
        <v>36</v>
      </c>
      <c r="J49" s="56">
        <f t="shared" si="0"/>
        <v>0</v>
      </c>
      <c r="K49" s="72">
        <f t="shared" si="17"/>
        <v>0</v>
      </c>
      <c r="L49" s="71">
        <f t="shared" si="18"/>
        <v>0</v>
      </c>
      <c r="M49" s="71">
        <f t="shared" si="19"/>
        <v>10</v>
      </c>
      <c r="N49" s="71">
        <f t="shared" si="20"/>
        <v>40</v>
      </c>
      <c r="O49" s="71">
        <f t="shared" si="21"/>
        <v>100</v>
      </c>
      <c r="P49" s="71">
        <f t="shared" si="22"/>
        <v>400</v>
      </c>
      <c r="Q49" s="71">
        <f t="shared" si="23"/>
        <v>737.5</v>
      </c>
      <c r="R49" s="71">
        <f t="shared" si="24"/>
        <v>947.5</v>
      </c>
      <c r="S49" s="71">
        <f t="shared" si="25"/>
        <v>1487.5</v>
      </c>
      <c r="T49" s="71">
        <f t="shared" si="26"/>
        <v>2387.5</v>
      </c>
      <c r="U49" s="71">
        <f t="shared" si="27"/>
        <v>3287.5</v>
      </c>
      <c r="V49" s="71">
        <f t="shared" si="28"/>
        <v>4687.5</v>
      </c>
      <c r="W49" s="71">
        <f t="shared" si="29"/>
        <v>5647.5</v>
      </c>
      <c r="X49" s="71" t="b">
        <f t="shared" si="13"/>
        <v>0</v>
      </c>
      <c r="Y49" s="71"/>
      <c r="Z49" s="71"/>
      <c r="AA49" s="71"/>
      <c r="AB49" s="71"/>
      <c r="AC49" s="71"/>
      <c r="AD49" s="71"/>
      <c r="AE49" s="71"/>
      <c r="AF49" s="71"/>
    </row>
    <row r="50" spans="1:37" ht="12" customHeight="1" x14ac:dyDescent="0.2">
      <c r="A50" s="6"/>
      <c r="B50" s="20" t="s">
        <v>85</v>
      </c>
      <c r="C50" s="21" t="s">
        <v>86</v>
      </c>
      <c r="D50" s="45" t="s">
        <v>230</v>
      </c>
      <c r="E50" s="22" t="s">
        <v>22</v>
      </c>
      <c r="F50" s="50">
        <v>45</v>
      </c>
      <c r="G50" s="42">
        <f>Impreso!L51</f>
        <v>0</v>
      </c>
      <c r="H50" s="63">
        <v>40</v>
      </c>
      <c r="I50" s="54">
        <v>36</v>
      </c>
      <c r="J50" s="56">
        <v>36</v>
      </c>
      <c r="K50" s="72">
        <f t="shared" si="17"/>
        <v>0</v>
      </c>
      <c r="L50" s="71">
        <f t="shared" si="18"/>
        <v>36</v>
      </c>
      <c r="M50" s="71">
        <f t="shared" si="19"/>
        <v>42</v>
      </c>
      <c r="N50" s="71">
        <f t="shared" si="20"/>
        <v>68</v>
      </c>
      <c r="O50" s="71">
        <f t="shared" si="21"/>
        <v>124</v>
      </c>
      <c r="P50" s="71">
        <f t="shared" si="22"/>
        <v>416</v>
      </c>
      <c r="Q50" s="71">
        <f t="shared" si="23"/>
        <v>747.5</v>
      </c>
      <c r="R50" s="71">
        <f t="shared" si="24"/>
        <v>954.7</v>
      </c>
      <c r="S50" s="71">
        <f t="shared" si="25"/>
        <v>1492.3</v>
      </c>
      <c r="T50" s="71">
        <f t="shared" si="26"/>
        <v>2389.9</v>
      </c>
      <c r="U50" s="71">
        <f t="shared" si="27"/>
        <v>3288.7</v>
      </c>
      <c r="V50" s="71">
        <f t="shared" si="28"/>
        <v>4687.7</v>
      </c>
      <c r="W50" s="71">
        <f t="shared" si="29"/>
        <v>5647.54</v>
      </c>
      <c r="X50" s="71" t="b">
        <f t="shared" si="13"/>
        <v>0</v>
      </c>
      <c r="Y50" s="71"/>
      <c r="Z50" s="71"/>
      <c r="AA50" s="71"/>
      <c r="AB50" s="71"/>
      <c r="AC50" s="71"/>
      <c r="AD50" s="71"/>
      <c r="AE50" s="71"/>
      <c r="AF50" s="71"/>
    </row>
    <row r="51" spans="1:37" ht="12" customHeight="1" x14ac:dyDescent="0.2">
      <c r="A51" s="6"/>
      <c r="B51" s="20" t="s">
        <v>87</v>
      </c>
      <c r="C51" s="21" t="s">
        <v>88</v>
      </c>
      <c r="D51" s="45" t="s">
        <v>229</v>
      </c>
      <c r="E51" s="22" t="s">
        <v>18</v>
      </c>
      <c r="F51" s="48">
        <v>3.0000000000000001E-3</v>
      </c>
      <c r="G51" s="42">
        <f>Impreso!L52</f>
        <v>0</v>
      </c>
      <c r="H51" s="63">
        <f>F51*G51</f>
        <v>0</v>
      </c>
      <c r="I51" s="54">
        <v>36</v>
      </c>
      <c r="J51" s="56">
        <f t="shared" si="0"/>
        <v>0</v>
      </c>
      <c r="K51" s="72">
        <f t="shared" si="17"/>
        <v>0</v>
      </c>
      <c r="L51" s="71">
        <f t="shared" si="18"/>
        <v>0</v>
      </c>
      <c r="M51" s="71">
        <f t="shared" si="19"/>
        <v>10</v>
      </c>
      <c r="N51" s="71">
        <f t="shared" si="20"/>
        <v>40</v>
      </c>
      <c r="O51" s="71">
        <f t="shared" si="21"/>
        <v>100</v>
      </c>
      <c r="P51" s="71">
        <f t="shared" si="22"/>
        <v>400</v>
      </c>
      <c r="Q51" s="71">
        <f t="shared" si="23"/>
        <v>737.5</v>
      </c>
      <c r="R51" s="71">
        <f t="shared" si="24"/>
        <v>947.5</v>
      </c>
      <c r="S51" s="71">
        <f t="shared" si="25"/>
        <v>1487.5</v>
      </c>
      <c r="T51" s="71">
        <f t="shared" si="26"/>
        <v>2387.5</v>
      </c>
      <c r="U51" s="71">
        <f t="shared" si="27"/>
        <v>3287.5</v>
      </c>
      <c r="V51" s="71">
        <f t="shared" si="28"/>
        <v>4687.5</v>
      </c>
      <c r="W51" s="71">
        <f t="shared" si="29"/>
        <v>5647.5</v>
      </c>
      <c r="X51" s="71" t="b">
        <f t="shared" si="13"/>
        <v>0</v>
      </c>
      <c r="Y51" s="71"/>
      <c r="Z51" s="71"/>
      <c r="AA51" s="71"/>
      <c r="AB51" s="71"/>
      <c r="AC51" s="71"/>
      <c r="AD51" s="71"/>
      <c r="AE51" s="71"/>
      <c r="AF51" s="71"/>
    </row>
    <row r="52" spans="1:37" ht="12" customHeight="1" x14ac:dyDescent="0.2">
      <c r="A52" s="6"/>
      <c r="B52" s="19" t="s">
        <v>89</v>
      </c>
      <c r="C52" s="36" t="s">
        <v>90</v>
      </c>
      <c r="D52" s="47"/>
      <c r="E52" s="37"/>
      <c r="F52" s="47"/>
      <c r="G52" s="47"/>
      <c r="H52" s="47"/>
      <c r="I52" s="47"/>
      <c r="J52" s="47"/>
      <c r="K52" s="72"/>
      <c r="L52" s="71">
        <f t="shared" si="18"/>
        <v>0</v>
      </c>
      <c r="M52" s="71">
        <f t="shared" si="19"/>
        <v>10</v>
      </c>
      <c r="N52" s="71">
        <f t="shared" si="20"/>
        <v>40</v>
      </c>
      <c r="O52" s="71">
        <f t="shared" si="21"/>
        <v>100</v>
      </c>
      <c r="P52" s="71">
        <f t="shared" si="22"/>
        <v>400</v>
      </c>
      <c r="Q52" s="71">
        <f t="shared" si="23"/>
        <v>737.5</v>
      </c>
      <c r="R52" s="71">
        <f t="shared" si="24"/>
        <v>947.5</v>
      </c>
      <c r="S52" s="71">
        <f t="shared" si="25"/>
        <v>1487.5</v>
      </c>
      <c r="T52" s="71">
        <f t="shared" si="26"/>
        <v>2387.5</v>
      </c>
      <c r="U52" s="71">
        <f t="shared" si="27"/>
        <v>3287.5</v>
      </c>
      <c r="V52" s="71">
        <f t="shared" si="28"/>
        <v>4687.5</v>
      </c>
      <c r="W52" s="71">
        <f t="shared" si="29"/>
        <v>5647.5</v>
      </c>
      <c r="X52" s="71" t="b">
        <f t="shared" si="13"/>
        <v>0</v>
      </c>
      <c r="Y52" s="71"/>
      <c r="Z52" s="71"/>
      <c r="AA52" s="71"/>
      <c r="AB52" s="71"/>
      <c r="AC52" s="71"/>
      <c r="AD52" s="71"/>
      <c r="AE52" s="71"/>
      <c r="AF52" s="71"/>
    </row>
    <row r="53" spans="1:37" ht="12" customHeight="1" x14ac:dyDescent="0.2">
      <c r="A53" s="6"/>
      <c r="B53" s="333" t="s">
        <v>551</v>
      </c>
      <c r="C53" s="338" t="s">
        <v>568</v>
      </c>
      <c r="D53" s="335" t="s">
        <v>228</v>
      </c>
      <c r="E53" s="339" t="s">
        <v>378</v>
      </c>
      <c r="F53" s="335">
        <v>3.43</v>
      </c>
      <c r="G53" s="106">
        <f>Impreso!L54</f>
        <v>0</v>
      </c>
      <c r="H53" s="63">
        <f>F53*G53</f>
        <v>0</v>
      </c>
      <c r="I53" s="54">
        <v>36</v>
      </c>
      <c r="J53" s="56">
        <f>MIN(L53:AF53)</f>
        <v>0</v>
      </c>
      <c r="K53" s="72">
        <f t="shared" si="17"/>
        <v>0</v>
      </c>
      <c r="L53" s="71">
        <f t="shared" si="18"/>
        <v>0</v>
      </c>
      <c r="M53" s="71">
        <f t="shared" si="19"/>
        <v>10</v>
      </c>
      <c r="N53" s="71">
        <f t="shared" si="20"/>
        <v>40</v>
      </c>
      <c r="O53" s="71">
        <f t="shared" si="21"/>
        <v>100</v>
      </c>
      <c r="P53" s="71">
        <f t="shared" si="22"/>
        <v>400</v>
      </c>
      <c r="Q53" s="71">
        <f t="shared" si="23"/>
        <v>737.5</v>
      </c>
      <c r="R53" s="71">
        <f t="shared" si="24"/>
        <v>947.5</v>
      </c>
      <c r="S53" s="71">
        <f t="shared" si="25"/>
        <v>1487.5</v>
      </c>
      <c r="T53" s="71">
        <f t="shared" si="26"/>
        <v>2387.5</v>
      </c>
      <c r="U53" s="71">
        <f t="shared" si="27"/>
        <v>3287.5</v>
      </c>
      <c r="V53" s="71">
        <f t="shared" si="28"/>
        <v>4687.5</v>
      </c>
      <c r="W53" s="71">
        <f t="shared" si="29"/>
        <v>5647.5</v>
      </c>
      <c r="X53" s="71" t="b">
        <f t="shared" si="13"/>
        <v>0</v>
      </c>
      <c r="Y53" s="71"/>
      <c r="Z53" s="71"/>
      <c r="AA53" s="71"/>
      <c r="AB53" s="71"/>
      <c r="AC53" s="71"/>
      <c r="AD53" s="71"/>
      <c r="AE53" s="71"/>
      <c r="AF53" s="71"/>
    </row>
    <row r="54" spans="1:37" ht="12" customHeight="1" x14ac:dyDescent="0.2">
      <c r="A54" s="6"/>
      <c r="B54" s="103" t="s">
        <v>92</v>
      </c>
      <c r="C54" s="101" t="s">
        <v>93</v>
      </c>
      <c r="D54" s="104" t="s">
        <v>228</v>
      </c>
      <c r="E54" s="105" t="s">
        <v>422</v>
      </c>
      <c r="F54" s="107">
        <v>0.83</v>
      </c>
      <c r="G54" s="106">
        <f>Impreso!L55</f>
        <v>0</v>
      </c>
      <c r="H54" s="63">
        <f t="shared" si="14"/>
        <v>0</v>
      </c>
      <c r="I54" s="54">
        <v>36</v>
      </c>
      <c r="J54" s="56">
        <f t="shared" si="0"/>
        <v>0</v>
      </c>
      <c r="K54" s="72">
        <f t="shared" si="17"/>
        <v>0</v>
      </c>
      <c r="L54" s="71">
        <f t="shared" si="18"/>
        <v>0</v>
      </c>
      <c r="M54" s="71">
        <f t="shared" si="19"/>
        <v>10</v>
      </c>
      <c r="N54" s="71">
        <f t="shared" si="20"/>
        <v>40</v>
      </c>
      <c r="O54" s="71">
        <f t="shared" si="21"/>
        <v>100</v>
      </c>
      <c r="P54" s="71">
        <f t="shared" si="22"/>
        <v>400</v>
      </c>
      <c r="Q54" s="71">
        <f t="shared" si="23"/>
        <v>737.5</v>
      </c>
      <c r="R54" s="71">
        <f t="shared" si="24"/>
        <v>947.5</v>
      </c>
      <c r="S54" s="71">
        <f t="shared" si="25"/>
        <v>1487.5</v>
      </c>
      <c r="T54" s="71">
        <f t="shared" si="26"/>
        <v>2387.5</v>
      </c>
      <c r="U54" s="71">
        <f t="shared" si="27"/>
        <v>3287.5</v>
      </c>
      <c r="V54" s="71">
        <f t="shared" si="28"/>
        <v>4687.5</v>
      </c>
      <c r="W54" s="71">
        <f t="shared" si="29"/>
        <v>5647.5</v>
      </c>
      <c r="X54" s="71" t="b">
        <f t="shared" si="13"/>
        <v>0</v>
      </c>
      <c r="Y54" s="71"/>
      <c r="Z54" s="71"/>
      <c r="AA54" s="71"/>
      <c r="AB54" s="71"/>
      <c r="AC54" s="71"/>
      <c r="AD54" s="71"/>
      <c r="AE54" s="71"/>
      <c r="AF54" s="71"/>
    </row>
    <row r="55" spans="1:37" ht="12" customHeight="1" x14ac:dyDescent="0.2">
      <c r="A55" s="6"/>
      <c r="B55" s="103" t="s">
        <v>94</v>
      </c>
      <c r="C55" s="101" t="s">
        <v>464</v>
      </c>
      <c r="D55" s="104" t="s">
        <v>228</v>
      </c>
      <c r="E55" s="105" t="s">
        <v>91</v>
      </c>
      <c r="F55" s="107">
        <v>0.45</v>
      </c>
      <c r="G55" s="106">
        <f>Impreso!L56</f>
        <v>0</v>
      </c>
      <c r="H55" s="63">
        <f t="shared" si="14"/>
        <v>0</v>
      </c>
      <c r="I55" s="54">
        <v>36</v>
      </c>
      <c r="J55" s="56">
        <f t="shared" si="0"/>
        <v>0</v>
      </c>
      <c r="K55" s="72">
        <f t="shared" si="17"/>
        <v>0</v>
      </c>
      <c r="L55" s="71">
        <f t="shared" si="18"/>
        <v>0</v>
      </c>
      <c r="M55" s="71">
        <f t="shared" si="19"/>
        <v>10</v>
      </c>
      <c r="N55" s="71">
        <f t="shared" si="20"/>
        <v>40</v>
      </c>
      <c r="O55" s="71">
        <f t="shared" si="21"/>
        <v>100</v>
      </c>
      <c r="P55" s="71">
        <f t="shared" si="22"/>
        <v>400</v>
      </c>
      <c r="Q55" s="71">
        <f t="shared" si="23"/>
        <v>737.5</v>
      </c>
      <c r="R55" s="71">
        <f t="shared" si="24"/>
        <v>947.5</v>
      </c>
      <c r="S55" s="71">
        <f t="shared" si="25"/>
        <v>1487.5</v>
      </c>
      <c r="T55" s="71">
        <f t="shared" si="26"/>
        <v>2387.5</v>
      </c>
      <c r="U55" s="71">
        <f t="shared" si="27"/>
        <v>3287.5</v>
      </c>
      <c r="V55" s="71">
        <f t="shared" si="28"/>
        <v>4687.5</v>
      </c>
      <c r="W55" s="71">
        <f t="shared" si="29"/>
        <v>5647.5</v>
      </c>
      <c r="X55" s="71" t="b">
        <f t="shared" si="13"/>
        <v>0</v>
      </c>
      <c r="Y55" s="71"/>
      <c r="Z55" s="71"/>
      <c r="AA55" s="71"/>
      <c r="AB55" s="71"/>
      <c r="AC55" s="71"/>
      <c r="AD55" s="71"/>
      <c r="AE55" s="71"/>
      <c r="AF55" s="71"/>
    </row>
    <row r="56" spans="1:37" ht="12" customHeight="1" x14ac:dyDescent="0.2">
      <c r="A56" s="6"/>
      <c r="B56" s="20" t="s">
        <v>444</v>
      </c>
      <c r="C56" s="101" t="s">
        <v>375</v>
      </c>
      <c r="D56" s="104" t="s">
        <v>228</v>
      </c>
      <c r="E56" s="105" t="s">
        <v>91</v>
      </c>
      <c r="F56" s="107">
        <v>0.15</v>
      </c>
      <c r="G56" s="106">
        <f>Impreso!L57</f>
        <v>0</v>
      </c>
      <c r="H56" s="95">
        <f>F56*G56</f>
        <v>0</v>
      </c>
      <c r="I56" s="54">
        <v>36</v>
      </c>
      <c r="J56" s="56">
        <f t="shared" si="0"/>
        <v>0</v>
      </c>
      <c r="K56" s="72">
        <f t="shared" si="17"/>
        <v>0</v>
      </c>
      <c r="L56" s="71">
        <f t="shared" si="18"/>
        <v>0</v>
      </c>
      <c r="M56" s="71">
        <f t="shared" si="19"/>
        <v>10</v>
      </c>
      <c r="N56" s="71">
        <f t="shared" si="20"/>
        <v>40</v>
      </c>
      <c r="O56" s="71">
        <f t="shared" si="21"/>
        <v>100</v>
      </c>
      <c r="P56" s="71">
        <f t="shared" si="22"/>
        <v>400</v>
      </c>
      <c r="Q56" s="71">
        <f t="shared" si="23"/>
        <v>737.5</v>
      </c>
      <c r="R56" s="71">
        <f t="shared" si="24"/>
        <v>947.5</v>
      </c>
      <c r="S56" s="71">
        <f t="shared" si="25"/>
        <v>1487.5</v>
      </c>
      <c r="T56" s="71">
        <f t="shared" si="26"/>
        <v>2387.5</v>
      </c>
      <c r="U56" s="71">
        <f t="shared" si="27"/>
        <v>3287.5</v>
      </c>
      <c r="V56" s="71">
        <f t="shared" si="28"/>
        <v>4687.5</v>
      </c>
      <c r="W56" s="71">
        <f t="shared" si="29"/>
        <v>5647.5</v>
      </c>
      <c r="X56" s="71" t="b">
        <f t="shared" si="13"/>
        <v>0</v>
      </c>
      <c r="Y56" s="71"/>
      <c r="Z56" s="71"/>
      <c r="AA56" s="71"/>
      <c r="AB56" s="71"/>
      <c r="AC56" s="71"/>
      <c r="AD56" s="71"/>
      <c r="AE56" s="71"/>
      <c r="AF56" s="71"/>
      <c r="AG56" s="7"/>
      <c r="AH56" s="7"/>
      <c r="AI56" s="7"/>
      <c r="AJ56" s="7"/>
      <c r="AK56" s="7"/>
    </row>
    <row r="57" spans="1:37" ht="12" customHeight="1" x14ac:dyDescent="0.2">
      <c r="A57" s="6"/>
      <c r="B57" s="20" t="s">
        <v>445</v>
      </c>
      <c r="C57" s="101" t="s">
        <v>376</v>
      </c>
      <c r="D57" s="104" t="s">
        <v>228</v>
      </c>
      <c r="E57" s="105" t="s">
        <v>91</v>
      </c>
      <c r="F57" s="107">
        <v>0.09</v>
      </c>
      <c r="G57" s="106">
        <f>Impreso!L58</f>
        <v>0</v>
      </c>
      <c r="H57" s="95">
        <f>F57*G57</f>
        <v>0</v>
      </c>
      <c r="I57" s="54">
        <v>36</v>
      </c>
      <c r="J57" s="56">
        <f>MIN(L57:AF57)</f>
        <v>0</v>
      </c>
      <c r="K57" s="72">
        <f t="shared" si="17"/>
        <v>0</v>
      </c>
      <c r="L57" s="71">
        <f t="shared" si="18"/>
        <v>0</v>
      </c>
      <c r="M57" s="71">
        <f t="shared" si="19"/>
        <v>10</v>
      </c>
      <c r="N57" s="71">
        <f t="shared" si="20"/>
        <v>40</v>
      </c>
      <c r="O57" s="71">
        <f t="shared" si="21"/>
        <v>100</v>
      </c>
      <c r="P57" s="71">
        <f t="shared" si="22"/>
        <v>400</v>
      </c>
      <c r="Q57" s="71">
        <f t="shared" si="23"/>
        <v>737.5</v>
      </c>
      <c r="R57" s="71">
        <f t="shared" si="24"/>
        <v>947.5</v>
      </c>
      <c r="S57" s="71">
        <f t="shared" si="25"/>
        <v>1487.5</v>
      </c>
      <c r="T57" s="71">
        <f t="shared" si="26"/>
        <v>2387.5</v>
      </c>
      <c r="U57" s="71">
        <f t="shared" si="27"/>
        <v>3287.5</v>
      </c>
      <c r="V57" s="71">
        <f t="shared" si="28"/>
        <v>4687.5</v>
      </c>
      <c r="W57" s="71">
        <f t="shared" si="29"/>
        <v>5647.5</v>
      </c>
      <c r="X57" s="71" t="b">
        <f t="shared" si="13"/>
        <v>0</v>
      </c>
      <c r="Y57" s="71"/>
      <c r="Z57" s="71"/>
      <c r="AA57" s="71"/>
      <c r="AB57" s="71"/>
      <c r="AC57" s="71"/>
      <c r="AD57" s="71"/>
      <c r="AE57" s="71"/>
      <c r="AF57" s="71"/>
      <c r="AG57" s="7"/>
      <c r="AH57" s="7"/>
      <c r="AI57" s="7"/>
      <c r="AJ57" s="7"/>
      <c r="AK57" s="7"/>
    </row>
    <row r="58" spans="1:37" ht="12" customHeight="1" x14ac:dyDescent="0.2">
      <c r="A58" s="6"/>
      <c r="B58" s="103" t="s">
        <v>95</v>
      </c>
      <c r="C58" s="101" t="s">
        <v>96</v>
      </c>
      <c r="D58" s="104" t="s">
        <v>228</v>
      </c>
      <c r="E58" s="105" t="s">
        <v>91</v>
      </c>
      <c r="F58" s="107">
        <v>0.05</v>
      </c>
      <c r="G58" s="106">
        <f>Impreso!L59</f>
        <v>0</v>
      </c>
      <c r="H58" s="95">
        <f t="shared" si="14"/>
        <v>0</v>
      </c>
      <c r="I58" s="54">
        <v>36</v>
      </c>
      <c r="J58" s="56">
        <f t="shared" si="0"/>
        <v>0</v>
      </c>
      <c r="K58" s="72">
        <f t="shared" si="17"/>
        <v>0</v>
      </c>
      <c r="L58" s="71">
        <f t="shared" si="18"/>
        <v>0</v>
      </c>
      <c r="M58" s="71">
        <f t="shared" si="19"/>
        <v>10</v>
      </c>
      <c r="N58" s="71">
        <f t="shared" si="20"/>
        <v>40</v>
      </c>
      <c r="O58" s="71">
        <f t="shared" si="21"/>
        <v>100</v>
      </c>
      <c r="P58" s="71">
        <f t="shared" si="22"/>
        <v>400</v>
      </c>
      <c r="Q58" s="71">
        <f t="shared" si="23"/>
        <v>737.5</v>
      </c>
      <c r="R58" s="71">
        <f t="shared" si="24"/>
        <v>947.5</v>
      </c>
      <c r="S58" s="71">
        <f t="shared" si="25"/>
        <v>1487.5</v>
      </c>
      <c r="T58" s="71">
        <f t="shared" si="26"/>
        <v>2387.5</v>
      </c>
      <c r="U58" s="71">
        <f t="shared" si="27"/>
        <v>3287.5</v>
      </c>
      <c r="V58" s="71">
        <f t="shared" si="28"/>
        <v>4687.5</v>
      </c>
      <c r="W58" s="71">
        <f t="shared" si="29"/>
        <v>5647.5</v>
      </c>
      <c r="X58" s="71" t="b">
        <f t="shared" si="13"/>
        <v>0</v>
      </c>
      <c r="Y58" s="71"/>
      <c r="Z58" s="71"/>
      <c r="AA58" s="71"/>
      <c r="AB58" s="71"/>
      <c r="AC58" s="71"/>
      <c r="AD58" s="71"/>
      <c r="AE58" s="71"/>
      <c r="AF58" s="71"/>
      <c r="AG58" s="7"/>
      <c r="AH58" s="7"/>
      <c r="AI58" s="7"/>
      <c r="AJ58" s="7"/>
      <c r="AK58" s="7"/>
    </row>
    <row r="59" spans="1:37" ht="12" customHeight="1" x14ac:dyDescent="0.2">
      <c r="A59" s="6"/>
      <c r="B59" s="103" t="s">
        <v>97</v>
      </c>
      <c r="C59" s="101" t="s">
        <v>98</v>
      </c>
      <c r="D59" s="104" t="s">
        <v>228</v>
      </c>
      <c r="E59" s="105" t="s">
        <v>99</v>
      </c>
      <c r="F59" s="107">
        <v>0.19</v>
      </c>
      <c r="G59" s="106">
        <f>Impreso!L60</f>
        <v>0</v>
      </c>
      <c r="H59" s="95">
        <f t="shared" si="14"/>
        <v>0</v>
      </c>
      <c r="I59" s="54">
        <v>36</v>
      </c>
      <c r="J59" s="56">
        <f t="shared" si="0"/>
        <v>0</v>
      </c>
      <c r="K59" s="72">
        <f t="shared" si="17"/>
        <v>0</v>
      </c>
      <c r="L59" s="71">
        <f t="shared" si="18"/>
        <v>0</v>
      </c>
      <c r="M59" s="71">
        <f t="shared" si="19"/>
        <v>10</v>
      </c>
      <c r="N59" s="71">
        <f t="shared" si="20"/>
        <v>40</v>
      </c>
      <c r="O59" s="71">
        <f t="shared" si="21"/>
        <v>100</v>
      </c>
      <c r="P59" s="71">
        <f t="shared" si="22"/>
        <v>400</v>
      </c>
      <c r="Q59" s="71">
        <f t="shared" si="23"/>
        <v>737.5</v>
      </c>
      <c r="R59" s="71">
        <f t="shared" si="24"/>
        <v>947.5</v>
      </c>
      <c r="S59" s="71">
        <f t="shared" si="25"/>
        <v>1487.5</v>
      </c>
      <c r="T59" s="71">
        <f t="shared" si="26"/>
        <v>2387.5</v>
      </c>
      <c r="U59" s="71">
        <f t="shared" si="27"/>
        <v>3287.5</v>
      </c>
      <c r="V59" s="71">
        <f t="shared" si="28"/>
        <v>4687.5</v>
      </c>
      <c r="W59" s="71">
        <f t="shared" si="29"/>
        <v>5647.5</v>
      </c>
      <c r="X59" s="71" t="b">
        <f t="shared" si="13"/>
        <v>0</v>
      </c>
      <c r="Y59" s="71"/>
      <c r="Z59" s="71"/>
      <c r="AA59" s="71"/>
      <c r="AB59" s="71"/>
      <c r="AC59" s="71"/>
      <c r="AD59" s="71"/>
      <c r="AE59" s="71"/>
      <c r="AF59" s="71"/>
      <c r="AG59" s="7"/>
      <c r="AH59" s="7"/>
      <c r="AI59" s="7"/>
      <c r="AJ59" s="7"/>
      <c r="AK59" s="7"/>
    </row>
    <row r="60" spans="1:37" ht="12" customHeight="1" x14ac:dyDescent="0.2">
      <c r="A60" s="6"/>
      <c r="B60" s="103" t="s">
        <v>100</v>
      </c>
      <c r="C60" s="101" t="s">
        <v>101</v>
      </c>
      <c r="D60" s="104" t="s">
        <v>228</v>
      </c>
      <c r="E60" s="105" t="s">
        <v>99</v>
      </c>
      <c r="F60" s="107">
        <v>0.12</v>
      </c>
      <c r="G60" s="106">
        <f>Impreso!L61</f>
        <v>0</v>
      </c>
      <c r="H60" s="95">
        <f t="shared" si="14"/>
        <v>0</v>
      </c>
      <c r="I60" s="54">
        <v>36</v>
      </c>
      <c r="J60" s="56">
        <f t="shared" si="0"/>
        <v>0</v>
      </c>
      <c r="K60" s="72">
        <f t="shared" si="17"/>
        <v>0</v>
      </c>
      <c r="L60" s="71">
        <f t="shared" si="18"/>
        <v>0</v>
      </c>
      <c r="M60" s="71">
        <f t="shared" si="19"/>
        <v>10</v>
      </c>
      <c r="N60" s="71">
        <f t="shared" si="20"/>
        <v>40</v>
      </c>
      <c r="O60" s="71">
        <f t="shared" si="21"/>
        <v>100</v>
      </c>
      <c r="P60" s="71">
        <f t="shared" si="22"/>
        <v>400</v>
      </c>
      <c r="Q60" s="71">
        <f t="shared" si="23"/>
        <v>737.5</v>
      </c>
      <c r="R60" s="71">
        <f t="shared" si="24"/>
        <v>947.5</v>
      </c>
      <c r="S60" s="71">
        <f t="shared" si="25"/>
        <v>1487.5</v>
      </c>
      <c r="T60" s="71">
        <f t="shared" si="26"/>
        <v>2387.5</v>
      </c>
      <c r="U60" s="71">
        <f t="shared" si="27"/>
        <v>3287.5</v>
      </c>
      <c r="V60" s="71">
        <f t="shared" si="28"/>
        <v>4687.5</v>
      </c>
      <c r="W60" s="71">
        <f t="shared" si="29"/>
        <v>5647.5</v>
      </c>
      <c r="X60" s="71" t="b">
        <f t="shared" si="13"/>
        <v>0</v>
      </c>
      <c r="Y60" s="71"/>
      <c r="Z60" s="71"/>
      <c r="AA60" s="71"/>
      <c r="AB60" s="71"/>
      <c r="AC60" s="71"/>
      <c r="AD60" s="71"/>
      <c r="AE60" s="71"/>
      <c r="AF60" s="71"/>
    </row>
    <row r="61" spans="1:37" ht="12" customHeight="1" x14ac:dyDescent="0.2">
      <c r="A61" s="6"/>
      <c r="B61" s="20" t="s">
        <v>102</v>
      </c>
      <c r="C61" s="101" t="s">
        <v>103</v>
      </c>
      <c r="D61" s="104" t="s">
        <v>228</v>
      </c>
      <c r="E61" s="105" t="s">
        <v>99</v>
      </c>
      <c r="F61" s="53">
        <v>0.22</v>
      </c>
      <c r="G61" s="106">
        <f>Impreso!L62</f>
        <v>0</v>
      </c>
      <c r="H61" s="95">
        <f t="shared" si="14"/>
        <v>0</v>
      </c>
      <c r="I61" s="54">
        <v>36</v>
      </c>
      <c r="J61" s="56">
        <f t="shared" si="0"/>
        <v>0</v>
      </c>
      <c r="K61" s="72">
        <f t="shared" si="17"/>
        <v>0</v>
      </c>
      <c r="L61" s="71">
        <f t="shared" si="18"/>
        <v>0</v>
      </c>
      <c r="M61" s="71">
        <f t="shared" si="19"/>
        <v>10</v>
      </c>
      <c r="N61" s="71">
        <f t="shared" si="20"/>
        <v>40</v>
      </c>
      <c r="O61" s="71">
        <f t="shared" si="21"/>
        <v>100</v>
      </c>
      <c r="P61" s="71">
        <f t="shared" si="22"/>
        <v>400</v>
      </c>
      <c r="Q61" s="71">
        <f t="shared" si="23"/>
        <v>737.5</v>
      </c>
      <c r="R61" s="71">
        <f t="shared" si="24"/>
        <v>947.5</v>
      </c>
      <c r="S61" s="71">
        <f t="shared" si="25"/>
        <v>1487.5</v>
      </c>
      <c r="T61" s="71">
        <f t="shared" si="26"/>
        <v>2387.5</v>
      </c>
      <c r="U61" s="71">
        <f t="shared" si="27"/>
        <v>3287.5</v>
      </c>
      <c r="V61" s="71">
        <f t="shared" si="28"/>
        <v>4687.5</v>
      </c>
      <c r="W61" s="71">
        <f t="shared" si="29"/>
        <v>5647.5</v>
      </c>
      <c r="X61" s="71" t="b">
        <f t="shared" si="13"/>
        <v>0</v>
      </c>
      <c r="Y61" s="71"/>
      <c r="Z61" s="71"/>
      <c r="AA61" s="71"/>
      <c r="AB61" s="71"/>
      <c r="AC61" s="71"/>
      <c r="AD61" s="71"/>
      <c r="AE61" s="71"/>
      <c r="AF61" s="71"/>
    </row>
    <row r="62" spans="1:37" ht="12" customHeight="1" x14ac:dyDescent="0.2">
      <c r="A62" s="6"/>
      <c r="B62" s="20" t="s">
        <v>104</v>
      </c>
      <c r="C62" s="101" t="s">
        <v>105</v>
      </c>
      <c r="D62" s="104" t="s">
        <v>228</v>
      </c>
      <c r="E62" s="105" t="s">
        <v>99</v>
      </c>
      <c r="F62" s="53">
        <v>0.15</v>
      </c>
      <c r="G62" s="106">
        <f>Impreso!L63</f>
        <v>0</v>
      </c>
      <c r="H62" s="95">
        <f t="shared" si="14"/>
        <v>0</v>
      </c>
      <c r="I62" s="54">
        <v>36</v>
      </c>
      <c r="J62" s="56">
        <f t="shared" si="0"/>
        <v>0</v>
      </c>
      <c r="K62" s="72">
        <f t="shared" si="17"/>
        <v>0</v>
      </c>
      <c r="L62" s="71">
        <f t="shared" si="18"/>
        <v>0</v>
      </c>
      <c r="M62" s="71">
        <f t="shared" si="19"/>
        <v>10</v>
      </c>
      <c r="N62" s="71">
        <f t="shared" si="20"/>
        <v>40</v>
      </c>
      <c r="O62" s="71">
        <f t="shared" si="21"/>
        <v>100</v>
      </c>
      <c r="P62" s="71">
        <f t="shared" si="22"/>
        <v>400</v>
      </c>
      <c r="Q62" s="71">
        <f t="shared" si="23"/>
        <v>737.5</v>
      </c>
      <c r="R62" s="71">
        <f t="shared" si="24"/>
        <v>947.5</v>
      </c>
      <c r="S62" s="71">
        <f t="shared" si="25"/>
        <v>1487.5</v>
      </c>
      <c r="T62" s="71">
        <f t="shared" si="26"/>
        <v>2387.5</v>
      </c>
      <c r="U62" s="71">
        <f t="shared" si="27"/>
        <v>3287.5</v>
      </c>
      <c r="V62" s="71">
        <f t="shared" si="28"/>
        <v>4687.5</v>
      </c>
      <c r="W62" s="71">
        <f t="shared" si="29"/>
        <v>5647.5</v>
      </c>
      <c r="X62" s="71" t="b">
        <f t="shared" si="13"/>
        <v>0</v>
      </c>
      <c r="Y62" s="71"/>
      <c r="Z62" s="71"/>
      <c r="AA62" s="71"/>
      <c r="AB62" s="71"/>
      <c r="AC62" s="71"/>
      <c r="AD62" s="71"/>
      <c r="AE62" s="71"/>
      <c r="AF62" s="71"/>
    </row>
    <row r="63" spans="1:37" ht="12" customHeight="1" x14ac:dyDescent="0.2">
      <c r="A63" s="6"/>
      <c r="B63" s="20" t="s">
        <v>106</v>
      </c>
      <c r="C63" s="101" t="s">
        <v>107</v>
      </c>
      <c r="D63" s="104" t="s">
        <v>228</v>
      </c>
      <c r="E63" s="105" t="s">
        <v>99</v>
      </c>
      <c r="F63" s="107">
        <v>0.05</v>
      </c>
      <c r="G63" s="106">
        <f>Impreso!L64</f>
        <v>0</v>
      </c>
      <c r="H63" s="95">
        <f t="shared" si="14"/>
        <v>0</v>
      </c>
      <c r="I63" s="54">
        <v>36</v>
      </c>
      <c r="J63" s="56">
        <f t="shared" si="0"/>
        <v>0</v>
      </c>
      <c r="K63" s="72">
        <f t="shared" si="17"/>
        <v>0</v>
      </c>
      <c r="L63" s="71">
        <f t="shared" si="18"/>
        <v>0</v>
      </c>
      <c r="M63" s="71">
        <f t="shared" si="19"/>
        <v>10</v>
      </c>
      <c r="N63" s="71">
        <f t="shared" si="20"/>
        <v>40</v>
      </c>
      <c r="O63" s="71">
        <f t="shared" si="21"/>
        <v>100</v>
      </c>
      <c r="P63" s="71">
        <f t="shared" si="22"/>
        <v>400</v>
      </c>
      <c r="Q63" s="71">
        <f t="shared" si="23"/>
        <v>737.5</v>
      </c>
      <c r="R63" s="71">
        <f t="shared" si="24"/>
        <v>947.5</v>
      </c>
      <c r="S63" s="71">
        <f t="shared" si="25"/>
        <v>1487.5</v>
      </c>
      <c r="T63" s="71">
        <f t="shared" si="26"/>
        <v>2387.5</v>
      </c>
      <c r="U63" s="71">
        <f t="shared" si="27"/>
        <v>3287.5</v>
      </c>
      <c r="V63" s="71">
        <f t="shared" si="28"/>
        <v>4687.5</v>
      </c>
      <c r="W63" s="71">
        <f t="shared" si="29"/>
        <v>5647.5</v>
      </c>
      <c r="X63" s="71" t="b">
        <f t="shared" si="13"/>
        <v>0</v>
      </c>
      <c r="Y63" s="71"/>
      <c r="Z63" s="71"/>
      <c r="AA63" s="71"/>
      <c r="AB63" s="71"/>
      <c r="AC63" s="71"/>
      <c r="AD63" s="71"/>
      <c r="AE63" s="71"/>
      <c r="AF63" s="71"/>
    </row>
    <row r="64" spans="1:37" ht="12" customHeight="1" x14ac:dyDescent="0.2">
      <c r="A64" s="6"/>
      <c r="B64" s="323" t="s">
        <v>489</v>
      </c>
      <c r="C64" s="324" t="s">
        <v>490</v>
      </c>
      <c r="D64" s="325" t="s">
        <v>228</v>
      </c>
      <c r="E64" s="326" t="s">
        <v>378</v>
      </c>
      <c r="F64" s="327">
        <v>6.81</v>
      </c>
      <c r="G64" s="328"/>
      <c r="H64" s="329">
        <f t="shared" si="14"/>
        <v>0</v>
      </c>
      <c r="I64" s="327">
        <v>40</v>
      </c>
      <c r="J64" s="331">
        <f>MIN(L64:AF64)</f>
        <v>0</v>
      </c>
      <c r="K64" s="332">
        <f>IF(G64&gt;0,IF(J64&lt;I64*$N$1,$N$1*I64,J64),0)</f>
        <v>0</v>
      </c>
      <c r="L64" s="71">
        <f t="shared" si="18"/>
        <v>0</v>
      </c>
      <c r="M64" s="71">
        <f t="shared" si="19"/>
        <v>10</v>
      </c>
      <c r="N64" s="71">
        <f t="shared" si="20"/>
        <v>40</v>
      </c>
      <c r="O64" s="71">
        <f t="shared" si="21"/>
        <v>100</v>
      </c>
      <c r="P64" s="71">
        <f t="shared" si="22"/>
        <v>400</v>
      </c>
      <c r="Q64" s="71">
        <f t="shared" si="23"/>
        <v>737.5</v>
      </c>
      <c r="R64" s="71">
        <f t="shared" si="24"/>
        <v>947.5</v>
      </c>
      <c r="S64" s="71">
        <f t="shared" si="25"/>
        <v>1487.5</v>
      </c>
      <c r="T64" s="71">
        <f t="shared" si="26"/>
        <v>2387.5</v>
      </c>
      <c r="U64" s="71">
        <f t="shared" si="27"/>
        <v>3287.5</v>
      </c>
      <c r="V64" s="71">
        <f t="shared" si="28"/>
        <v>4687.5</v>
      </c>
      <c r="W64" s="71">
        <f t="shared" si="29"/>
        <v>5647.5</v>
      </c>
      <c r="X64" s="71" t="b">
        <f t="shared" si="13"/>
        <v>0</v>
      </c>
      <c r="Y64" s="71"/>
      <c r="Z64" s="71"/>
      <c r="AA64" s="71"/>
      <c r="AB64" s="71"/>
      <c r="AC64" s="71"/>
      <c r="AD64" s="71"/>
      <c r="AE64" s="71"/>
      <c r="AF64" s="71"/>
    </row>
    <row r="65" spans="1:32" ht="12" customHeight="1" x14ac:dyDescent="0.2">
      <c r="A65" s="6"/>
      <c r="B65" s="103" t="s">
        <v>485</v>
      </c>
      <c r="C65" s="101" t="s">
        <v>108</v>
      </c>
      <c r="D65" s="104" t="s">
        <v>228</v>
      </c>
      <c r="E65" s="105" t="s">
        <v>52</v>
      </c>
      <c r="F65" s="107">
        <v>0.24</v>
      </c>
      <c r="G65" s="106">
        <f>Impreso!L65</f>
        <v>0</v>
      </c>
      <c r="H65" s="95">
        <f t="shared" si="14"/>
        <v>0</v>
      </c>
      <c r="I65" s="54">
        <v>36</v>
      </c>
      <c r="J65" s="56">
        <f t="shared" si="0"/>
        <v>0</v>
      </c>
      <c r="K65" s="72">
        <f t="shared" si="17"/>
        <v>0</v>
      </c>
      <c r="L65" s="71">
        <f t="shared" si="18"/>
        <v>0</v>
      </c>
      <c r="M65" s="71">
        <f t="shared" si="19"/>
        <v>10</v>
      </c>
      <c r="N65" s="71">
        <f t="shared" si="20"/>
        <v>40</v>
      </c>
      <c r="O65" s="71">
        <f t="shared" si="21"/>
        <v>100</v>
      </c>
      <c r="P65" s="71">
        <f t="shared" si="22"/>
        <v>400</v>
      </c>
      <c r="Q65" s="71">
        <f t="shared" si="23"/>
        <v>737.5</v>
      </c>
      <c r="R65" s="71">
        <f t="shared" si="24"/>
        <v>947.5</v>
      </c>
      <c r="S65" s="71">
        <f t="shared" si="25"/>
        <v>1487.5</v>
      </c>
      <c r="T65" s="71">
        <f t="shared" si="26"/>
        <v>2387.5</v>
      </c>
      <c r="U65" s="71">
        <f t="shared" si="27"/>
        <v>3287.5</v>
      </c>
      <c r="V65" s="71">
        <f t="shared" si="28"/>
        <v>4687.5</v>
      </c>
      <c r="W65" s="71">
        <f t="shared" si="29"/>
        <v>5647.5</v>
      </c>
      <c r="X65" s="71" t="b">
        <f t="shared" si="13"/>
        <v>0</v>
      </c>
      <c r="Y65" s="71"/>
      <c r="Z65" s="71"/>
      <c r="AA65" s="71"/>
      <c r="AB65" s="71"/>
      <c r="AC65" s="71"/>
      <c r="AD65" s="71"/>
      <c r="AE65" s="71"/>
      <c r="AF65" s="71"/>
    </row>
    <row r="66" spans="1:32" ht="12" customHeight="1" x14ac:dyDescent="0.2">
      <c r="A66" s="6"/>
      <c r="B66" s="103" t="s">
        <v>438</v>
      </c>
      <c r="C66" s="101" t="s">
        <v>425</v>
      </c>
      <c r="D66" s="104" t="s">
        <v>228</v>
      </c>
      <c r="E66" s="105" t="s">
        <v>58</v>
      </c>
      <c r="F66" s="107">
        <v>2.4900000000000002</v>
      </c>
      <c r="G66" s="106">
        <f>Impreso!L66</f>
        <v>0</v>
      </c>
      <c r="H66" s="95">
        <f t="shared" si="14"/>
        <v>0</v>
      </c>
      <c r="I66" s="54">
        <v>36</v>
      </c>
      <c r="J66" s="56">
        <f t="shared" si="0"/>
        <v>0</v>
      </c>
      <c r="K66" s="72">
        <f t="shared" si="17"/>
        <v>0</v>
      </c>
      <c r="L66" s="71">
        <f t="shared" si="18"/>
        <v>0</v>
      </c>
      <c r="M66" s="71">
        <f t="shared" si="19"/>
        <v>10</v>
      </c>
      <c r="N66" s="71">
        <f t="shared" si="20"/>
        <v>40</v>
      </c>
      <c r="O66" s="71">
        <f t="shared" si="21"/>
        <v>100</v>
      </c>
      <c r="P66" s="71">
        <f t="shared" si="22"/>
        <v>400</v>
      </c>
      <c r="Q66" s="71">
        <f t="shared" si="23"/>
        <v>737.5</v>
      </c>
      <c r="R66" s="71">
        <f t="shared" si="24"/>
        <v>947.5</v>
      </c>
      <c r="S66" s="71">
        <f t="shared" si="25"/>
        <v>1487.5</v>
      </c>
      <c r="T66" s="71">
        <f t="shared" si="26"/>
        <v>2387.5</v>
      </c>
      <c r="U66" s="71">
        <f t="shared" si="27"/>
        <v>3287.5</v>
      </c>
      <c r="V66" s="71">
        <f t="shared" si="28"/>
        <v>4687.5</v>
      </c>
      <c r="W66" s="71">
        <f t="shared" si="29"/>
        <v>5647.5</v>
      </c>
      <c r="X66" s="71" t="b">
        <f t="shared" si="13"/>
        <v>0</v>
      </c>
      <c r="Y66" s="71"/>
      <c r="Z66" s="71"/>
      <c r="AA66" s="71"/>
      <c r="AB66" s="71"/>
      <c r="AC66" s="71"/>
      <c r="AD66" s="71"/>
      <c r="AE66" s="71"/>
      <c r="AF66" s="71"/>
    </row>
    <row r="67" spans="1:32" ht="12" customHeight="1" x14ac:dyDescent="0.2">
      <c r="A67" s="6"/>
      <c r="B67" s="103" t="s">
        <v>439</v>
      </c>
      <c r="C67" s="101" t="s">
        <v>426</v>
      </c>
      <c r="D67" s="104" t="s">
        <v>228</v>
      </c>
      <c r="E67" s="105" t="s">
        <v>58</v>
      </c>
      <c r="F67" s="107">
        <v>4.0599999999999996</v>
      </c>
      <c r="G67" s="106">
        <f>Impreso!L67</f>
        <v>0</v>
      </c>
      <c r="H67" s="95">
        <f t="shared" si="14"/>
        <v>0</v>
      </c>
      <c r="I67" s="54">
        <v>36</v>
      </c>
      <c r="J67" s="56">
        <f t="shared" si="0"/>
        <v>0</v>
      </c>
      <c r="K67" s="72">
        <f t="shared" si="17"/>
        <v>0</v>
      </c>
      <c r="L67" s="71">
        <f t="shared" si="18"/>
        <v>0</v>
      </c>
      <c r="M67" s="71">
        <f t="shared" si="19"/>
        <v>10</v>
      </c>
      <c r="N67" s="71">
        <f t="shared" si="20"/>
        <v>40</v>
      </c>
      <c r="O67" s="71">
        <f t="shared" si="21"/>
        <v>100</v>
      </c>
      <c r="P67" s="71">
        <f t="shared" si="22"/>
        <v>400</v>
      </c>
      <c r="Q67" s="71">
        <f t="shared" si="23"/>
        <v>737.5</v>
      </c>
      <c r="R67" s="71">
        <f t="shared" si="24"/>
        <v>947.5</v>
      </c>
      <c r="S67" s="71">
        <f t="shared" si="25"/>
        <v>1487.5</v>
      </c>
      <c r="T67" s="71">
        <f t="shared" si="26"/>
        <v>2387.5</v>
      </c>
      <c r="U67" s="71">
        <f t="shared" si="27"/>
        <v>3287.5</v>
      </c>
      <c r="V67" s="71">
        <f t="shared" si="28"/>
        <v>4687.5</v>
      </c>
      <c r="W67" s="71">
        <f t="shared" si="29"/>
        <v>5647.5</v>
      </c>
      <c r="X67" s="71" t="b">
        <f t="shared" si="13"/>
        <v>0</v>
      </c>
      <c r="Y67" s="71"/>
      <c r="Z67" s="71"/>
      <c r="AA67" s="71"/>
      <c r="AB67" s="71"/>
      <c r="AC67" s="71"/>
      <c r="AD67" s="71"/>
      <c r="AE67" s="71"/>
      <c r="AF67" s="71"/>
    </row>
    <row r="68" spans="1:32" ht="12" customHeight="1" x14ac:dyDescent="0.2">
      <c r="A68" s="6"/>
      <c r="B68" s="103" t="s">
        <v>414</v>
      </c>
      <c r="C68" s="101" t="s">
        <v>427</v>
      </c>
      <c r="D68" s="104" t="s">
        <v>228</v>
      </c>
      <c r="E68" s="105" t="s">
        <v>428</v>
      </c>
      <c r="F68" s="107">
        <v>2.4900000000000002</v>
      </c>
      <c r="G68" s="106">
        <f>Impreso!L68</f>
        <v>0</v>
      </c>
      <c r="H68" s="95">
        <f t="shared" si="14"/>
        <v>0</v>
      </c>
      <c r="I68" s="54">
        <v>36</v>
      </c>
      <c r="J68" s="56">
        <f t="shared" si="0"/>
        <v>0</v>
      </c>
      <c r="K68" s="72">
        <f t="shared" si="17"/>
        <v>0</v>
      </c>
      <c r="L68" s="71">
        <f t="shared" si="18"/>
        <v>0</v>
      </c>
      <c r="M68" s="71">
        <f t="shared" si="19"/>
        <v>10</v>
      </c>
      <c r="N68" s="71">
        <f t="shared" si="20"/>
        <v>40</v>
      </c>
      <c r="O68" s="71">
        <f t="shared" si="21"/>
        <v>100</v>
      </c>
      <c r="P68" s="71">
        <f t="shared" si="22"/>
        <v>400</v>
      </c>
      <c r="Q68" s="71">
        <f t="shared" si="23"/>
        <v>737.5</v>
      </c>
      <c r="R68" s="71">
        <f t="shared" si="24"/>
        <v>947.5</v>
      </c>
      <c r="S68" s="71">
        <f t="shared" si="25"/>
        <v>1487.5</v>
      </c>
      <c r="T68" s="71">
        <f t="shared" si="26"/>
        <v>2387.5</v>
      </c>
      <c r="U68" s="71">
        <f t="shared" si="27"/>
        <v>3287.5</v>
      </c>
      <c r="V68" s="71">
        <f t="shared" si="28"/>
        <v>4687.5</v>
      </c>
      <c r="W68" s="71">
        <f t="shared" si="29"/>
        <v>5647.5</v>
      </c>
      <c r="X68" s="71" t="b">
        <f t="shared" si="13"/>
        <v>0</v>
      </c>
      <c r="Y68" s="71"/>
      <c r="Z68" s="71"/>
      <c r="AA68" s="71"/>
      <c r="AB68" s="71"/>
      <c r="AC68" s="71"/>
      <c r="AD68" s="71"/>
      <c r="AE68" s="71"/>
      <c r="AF68" s="71"/>
    </row>
    <row r="69" spans="1:32" ht="12" customHeight="1" x14ac:dyDescent="0.2">
      <c r="A69" s="6"/>
      <c r="B69" s="103" t="s">
        <v>109</v>
      </c>
      <c r="C69" s="101" t="s">
        <v>110</v>
      </c>
      <c r="D69" s="104" t="s">
        <v>228</v>
      </c>
      <c r="E69" s="105" t="s">
        <v>52</v>
      </c>
      <c r="F69" s="107">
        <v>0.47</v>
      </c>
      <c r="G69" s="106">
        <f>Impreso!L69</f>
        <v>0</v>
      </c>
      <c r="H69" s="95">
        <f t="shared" si="14"/>
        <v>0</v>
      </c>
      <c r="I69" s="54">
        <v>36</v>
      </c>
      <c r="J69" s="56">
        <f t="shared" si="0"/>
        <v>0</v>
      </c>
      <c r="K69" s="72">
        <f t="shared" si="17"/>
        <v>0</v>
      </c>
      <c r="L69" s="71">
        <f t="shared" si="18"/>
        <v>0</v>
      </c>
      <c r="M69" s="71">
        <f t="shared" si="19"/>
        <v>10</v>
      </c>
      <c r="N69" s="71">
        <f t="shared" si="20"/>
        <v>40</v>
      </c>
      <c r="O69" s="71">
        <f t="shared" si="21"/>
        <v>100</v>
      </c>
      <c r="P69" s="71">
        <f t="shared" si="22"/>
        <v>400</v>
      </c>
      <c r="Q69" s="71">
        <f t="shared" si="23"/>
        <v>737.5</v>
      </c>
      <c r="R69" s="71">
        <f t="shared" si="24"/>
        <v>947.5</v>
      </c>
      <c r="S69" s="71">
        <f t="shared" si="25"/>
        <v>1487.5</v>
      </c>
      <c r="T69" s="71">
        <f t="shared" si="26"/>
        <v>2387.5</v>
      </c>
      <c r="U69" s="71">
        <f t="shared" si="27"/>
        <v>3287.5</v>
      </c>
      <c r="V69" s="71">
        <f t="shared" si="28"/>
        <v>4687.5</v>
      </c>
      <c r="W69" s="71">
        <f t="shared" si="29"/>
        <v>5647.5</v>
      </c>
      <c r="X69" s="71" t="b">
        <f t="shared" ref="X69:X108" si="30">IF(H69&gt;352500,6000)</f>
        <v>0</v>
      </c>
      <c r="Y69" s="71"/>
      <c r="Z69" s="71"/>
      <c r="AA69" s="71"/>
      <c r="AB69" s="71"/>
      <c r="AC69" s="71"/>
      <c r="AD69" s="71"/>
      <c r="AE69" s="71"/>
      <c r="AF69" s="71"/>
    </row>
    <row r="70" spans="1:32" ht="12" customHeight="1" x14ac:dyDescent="0.2">
      <c r="A70" s="6"/>
      <c r="B70" s="103" t="s">
        <v>111</v>
      </c>
      <c r="C70" s="101" t="s">
        <v>112</v>
      </c>
      <c r="D70" s="104" t="s">
        <v>228</v>
      </c>
      <c r="E70" s="105" t="s">
        <v>52</v>
      </c>
      <c r="F70" s="53">
        <v>6.86</v>
      </c>
      <c r="G70" s="106">
        <f>Impreso!L70</f>
        <v>0</v>
      </c>
      <c r="H70" s="95">
        <f t="shared" si="14"/>
        <v>0</v>
      </c>
      <c r="I70" s="54">
        <v>36</v>
      </c>
      <c r="J70" s="56">
        <f t="shared" si="0"/>
        <v>0</v>
      </c>
      <c r="K70" s="72">
        <f t="shared" si="17"/>
        <v>0</v>
      </c>
      <c r="L70" s="71">
        <f t="shared" si="18"/>
        <v>0</v>
      </c>
      <c r="M70" s="71">
        <f t="shared" si="19"/>
        <v>10</v>
      </c>
      <c r="N70" s="71">
        <f t="shared" si="20"/>
        <v>40</v>
      </c>
      <c r="O70" s="71">
        <f t="shared" si="21"/>
        <v>100</v>
      </c>
      <c r="P70" s="71">
        <f t="shared" si="22"/>
        <v>400</v>
      </c>
      <c r="Q70" s="71">
        <f t="shared" si="23"/>
        <v>737.5</v>
      </c>
      <c r="R70" s="71">
        <f t="shared" si="24"/>
        <v>947.5</v>
      </c>
      <c r="S70" s="71">
        <f t="shared" si="25"/>
        <v>1487.5</v>
      </c>
      <c r="T70" s="71">
        <f t="shared" si="26"/>
        <v>2387.5</v>
      </c>
      <c r="U70" s="71">
        <f t="shared" si="27"/>
        <v>3287.5</v>
      </c>
      <c r="V70" s="71">
        <f t="shared" si="28"/>
        <v>4687.5</v>
      </c>
      <c r="W70" s="71">
        <f t="shared" si="29"/>
        <v>5647.5</v>
      </c>
      <c r="X70" s="71" t="b">
        <f t="shared" si="30"/>
        <v>0</v>
      </c>
      <c r="Y70" s="71"/>
      <c r="Z70" s="71"/>
      <c r="AA70" s="71"/>
      <c r="AB70" s="71"/>
      <c r="AC70" s="71"/>
      <c r="AD70" s="71"/>
      <c r="AE70" s="71"/>
      <c r="AF70" s="71"/>
    </row>
    <row r="71" spans="1:32" ht="12" customHeight="1" x14ac:dyDescent="0.2">
      <c r="A71" s="6"/>
      <c r="B71" s="103" t="s">
        <v>460</v>
      </c>
      <c r="C71" s="101" t="s">
        <v>462</v>
      </c>
      <c r="D71" s="104" t="s">
        <v>228</v>
      </c>
      <c r="E71" s="105" t="s">
        <v>52</v>
      </c>
      <c r="F71" s="53">
        <v>0.63</v>
      </c>
      <c r="G71" s="112">
        <f>Impreso!L74</f>
        <v>0</v>
      </c>
      <c r="H71" s="95">
        <f>F71*G71</f>
        <v>0</v>
      </c>
      <c r="I71" s="54">
        <v>36</v>
      </c>
      <c r="J71" s="56">
        <f>MIN(L71:AF71)</f>
        <v>0</v>
      </c>
      <c r="K71" s="72">
        <f t="shared" si="17"/>
        <v>0</v>
      </c>
      <c r="L71" s="71">
        <f t="shared" si="18"/>
        <v>0</v>
      </c>
      <c r="M71" s="71">
        <f t="shared" si="19"/>
        <v>10</v>
      </c>
      <c r="N71" s="71">
        <f t="shared" si="20"/>
        <v>40</v>
      </c>
      <c r="O71" s="71">
        <f t="shared" si="21"/>
        <v>100</v>
      </c>
      <c r="P71" s="71">
        <f t="shared" si="22"/>
        <v>400</v>
      </c>
      <c r="Q71" s="71">
        <f t="shared" si="23"/>
        <v>737.5</v>
      </c>
      <c r="R71" s="71">
        <f t="shared" si="24"/>
        <v>947.5</v>
      </c>
      <c r="S71" s="71">
        <f t="shared" si="25"/>
        <v>1487.5</v>
      </c>
      <c r="T71" s="71">
        <f t="shared" si="26"/>
        <v>2387.5</v>
      </c>
      <c r="U71" s="71">
        <f t="shared" si="27"/>
        <v>3287.5</v>
      </c>
      <c r="V71" s="71">
        <f t="shared" si="28"/>
        <v>4687.5</v>
      </c>
      <c r="W71" s="71">
        <f t="shared" si="29"/>
        <v>5647.5</v>
      </c>
      <c r="X71" s="71" t="b">
        <f t="shared" si="30"/>
        <v>0</v>
      </c>
      <c r="Y71" s="71"/>
      <c r="Z71" s="71"/>
      <c r="AA71" s="71"/>
      <c r="AB71" s="71"/>
      <c r="AC71" s="71"/>
      <c r="AD71" s="71"/>
      <c r="AE71" s="71"/>
      <c r="AF71" s="71"/>
    </row>
    <row r="72" spans="1:32" ht="12" customHeight="1" x14ac:dyDescent="0.2">
      <c r="A72" s="6"/>
      <c r="B72" s="103" t="s">
        <v>461</v>
      </c>
      <c r="C72" s="101" t="s">
        <v>463</v>
      </c>
      <c r="D72" s="104" t="s">
        <v>228</v>
      </c>
      <c r="E72" s="105" t="s">
        <v>91</v>
      </c>
      <c r="F72" s="53">
        <v>0.21</v>
      </c>
      <c r="G72" s="112">
        <f>Impreso!L73</f>
        <v>0</v>
      </c>
      <c r="H72" s="95">
        <f>F72*G72</f>
        <v>0</v>
      </c>
      <c r="I72" s="54">
        <v>36</v>
      </c>
      <c r="J72" s="56">
        <f>MIN(L72:AF72)</f>
        <v>0</v>
      </c>
      <c r="K72" s="72">
        <f t="shared" si="17"/>
        <v>0</v>
      </c>
      <c r="L72" s="71">
        <f t="shared" si="18"/>
        <v>0</v>
      </c>
      <c r="M72" s="71">
        <f t="shared" si="19"/>
        <v>10</v>
      </c>
      <c r="N72" s="71">
        <f t="shared" si="20"/>
        <v>40</v>
      </c>
      <c r="O72" s="71">
        <f t="shared" si="21"/>
        <v>100</v>
      </c>
      <c r="P72" s="71">
        <f t="shared" si="22"/>
        <v>400</v>
      </c>
      <c r="Q72" s="71">
        <f t="shared" si="23"/>
        <v>737.5</v>
      </c>
      <c r="R72" s="71">
        <f t="shared" si="24"/>
        <v>947.5</v>
      </c>
      <c r="S72" s="71">
        <f t="shared" si="25"/>
        <v>1487.5</v>
      </c>
      <c r="T72" s="71">
        <f t="shared" si="26"/>
        <v>2387.5</v>
      </c>
      <c r="U72" s="71">
        <f t="shared" si="27"/>
        <v>3287.5</v>
      </c>
      <c r="V72" s="71">
        <f t="shared" si="28"/>
        <v>4687.5</v>
      </c>
      <c r="W72" s="71">
        <f t="shared" si="29"/>
        <v>5647.5</v>
      </c>
      <c r="X72" s="71" t="b">
        <f t="shared" si="30"/>
        <v>0</v>
      </c>
      <c r="Y72" s="71"/>
      <c r="Z72" s="71"/>
      <c r="AA72" s="71"/>
      <c r="AB72" s="71"/>
      <c r="AC72" s="71"/>
      <c r="AD72" s="71"/>
      <c r="AE72" s="71"/>
      <c r="AF72" s="71"/>
    </row>
    <row r="73" spans="1:32" ht="12" customHeight="1" x14ac:dyDescent="0.2">
      <c r="A73" s="6"/>
      <c r="B73" s="103" t="s">
        <v>113</v>
      </c>
      <c r="C73" s="101" t="s">
        <v>114</v>
      </c>
      <c r="D73" s="104" t="s">
        <v>228</v>
      </c>
      <c r="E73" s="105" t="s">
        <v>52</v>
      </c>
      <c r="F73" s="107">
        <v>3.31</v>
      </c>
      <c r="G73" s="106">
        <f>Impreso!L71</f>
        <v>0</v>
      </c>
      <c r="H73" s="95">
        <f t="shared" si="14"/>
        <v>0</v>
      </c>
      <c r="I73" s="54">
        <v>36</v>
      </c>
      <c r="J73" s="56">
        <f t="shared" si="0"/>
        <v>0</v>
      </c>
      <c r="K73" s="72">
        <f t="shared" si="17"/>
        <v>0</v>
      </c>
      <c r="L73" s="71">
        <f t="shared" si="18"/>
        <v>0</v>
      </c>
      <c r="M73" s="71">
        <f t="shared" si="19"/>
        <v>10</v>
      </c>
      <c r="N73" s="71">
        <f t="shared" si="20"/>
        <v>40</v>
      </c>
      <c r="O73" s="71">
        <f t="shared" si="21"/>
        <v>100</v>
      </c>
      <c r="P73" s="71">
        <f t="shared" si="22"/>
        <v>400</v>
      </c>
      <c r="Q73" s="71">
        <f t="shared" si="23"/>
        <v>737.5</v>
      </c>
      <c r="R73" s="71">
        <f t="shared" si="24"/>
        <v>947.5</v>
      </c>
      <c r="S73" s="71">
        <f t="shared" si="25"/>
        <v>1487.5</v>
      </c>
      <c r="T73" s="71">
        <f t="shared" si="26"/>
        <v>2387.5</v>
      </c>
      <c r="U73" s="71">
        <f t="shared" si="27"/>
        <v>3287.5</v>
      </c>
      <c r="V73" s="71">
        <f t="shared" si="28"/>
        <v>4687.5</v>
      </c>
      <c r="W73" s="71">
        <f t="shared" si="29"/>
        <v>5647.5</v>
      </c>
      <c r="X73" s="71" t="b">
        <f t="shared" si="30"/>
        <v>0</v>
      </c>
      <c r="Y73" s="71"/>
      <c r="Z73" s="71"/>
      <c r="AA73" s="71"/>
      <c r="AB73" s="71"/>
      <c r="AC73" s="71"/>
      <c r="AD73" s="71"/>
      <c r="AE73" s="71"/>
      <c r="AF73" s="71"/>
    </row>
    <row r="74" spans="1:32" ht="12" customHeight="1" x14ac:dyDescent="0.2">
      <c r="A74" s="6"/>
      <c r="B74" s="20" t="s">
        <v>115</v>
      </c>
      <c r="C74" s="21" t="s">
        <v>116</v>
      </c>
      <c r="D74" s="45" t="s">
        <v>229</v>
      </c>
      <c r="E74" s="22" t="s">
        <v>18</v>
      </c>
      <c r="F74" s="53">
        <v>3.0000000000000001E-3</v>
      </c>
      <c r="G74" s="56">
        <f>Impreso!L72</f>
        <v>0</v>
      </c>
      <c r="H74" s="95">
        <f t="shared" si="14"/>
        <v>0</v>
      </c>
      <c r="I74" s="54">
        <v>36</v>
      </c>
      <c r="J74" s="56">
        <f t="shared" si="0"/>
        <v>0</v>
      </c>
      <c r="K74" s="72">
        <f t="shared" si="17"/>
        <v>0</v>
      </c>
      <c r="L74" s="71">
        <f t="shared" si="18"/>
        <v>0</v>
      </c>
      <c r="M74" s="71">
        <f t="shared" si="19"/>
        <v>10</v>
      </c>
      <c r="N74" s="71">
        <f t="shared" si="20"/>
        <v>40</v>
      </c>
      <c r="O74" s="71">
        <f t="shared" si="21"/>
        <v>100</v>
      </c>
      <c r="P74" s="71">
        <f t="shared" si="22"/>
        <v>400</v>
      </c>
      <c r="Q74" s="71">
        <f t="shared" si="23"/>
        <v>737.5</v>
      </c>
      <c r="R74" s="71">
        <f t="shared" si="24"/>
        <v>947.5</v>
      </c>
      <c r="S74" s="71">
        <f t="shared" si="25"/>
        <v>1487.5</v>
      </c>
      <c r="T74" s="71">
        <f t="shared" si="26"/>
        <v>2387.5</v>
      </c>
      <c r="U74" s="71">
        <f t="shared" si="27"/>
        <v>3287.5</v>
      </c>
      <c r="V74" s="71">
        <f t="shared" si="28"/>
        <v>4687.5</v>
      </c>
      <c r="W74" s="71">
        <f t="shared" si="29"/>
        <v>5647.5</v>
      </c>
      <c r="X74" s="71" t="b">
        <f t="shared" si="30"/>
        <v>0</v>
      </c>
      <c r="Y74" s="71"/>
      <c r="Z74" s="71"/>
      <c r="AA74" s="71"/>
      <c r="AB74" s="71"/>
      <c r="AC74" s="71"/>
      <c r="AD74" s="71"/>
      <c r="AE74" s="71"/>
      <c r="AF74" s="71"/>
    </row>
    <row r="75" spans="1:32" ht="12" customHeight="1" x14ac:dyDescent="0.2">
      <c r="A75" s="6"/>
      <c r="B75" s="20" t="s">
        <v>251</v>
      </c>
      <c r="C75" s="21" t="s">
        <v>252</v>
      </c>
      <c r="D75" s="45" t="s">
        <v>229</v>
      </c>
      <c r="E75" s="22" t="s">
        <v>18</v>
      </c>
      <c r="F75" s="53">
        <v>3.0000000000000001E-3</v>
      </c>
      <c r="G75" s="56">
        <f>Impreso!L75</f>
        <v>0</v>
      </c>
      <c r="H75" s="95">
        <f>F75*G75</f>
        <v>0</v>
      </c>
      <c r="I75" s="54">
        <v>36</v>
      </c>
      <c r="J75" s="56">
        <f>MIN(L75:AF75)</f>
        <v>0</v>
      </c>
      <c r="K75" s="72">
        <f t="shared" si="17"/>
        <v>0</v>
      </c>
      <c r="L75" s="71">
        <f t="shared" si="18"/>
        <v>0</v>
      </c>
      <c r="M75" s="71">
        <f t="shared" si="19"/>
        <v>10</v>
      </c>
      <c r="N75" s="71">
        <f t="shared" si="20"/>
        <v>40</v>
      </c>
      <c r="O75" s="71">
        <f t="shared" si="21"/>
        <v>100</v>
      </c>
      <c r="P75" s="71">
        <f t="shared" si="22"/>
        <v>400</v>
      </c>
      <c r="Q75" s="71">
        <f t="shared" si="23"/>
        <v>737.5</v>
      </c>
      <c r="R75" s="71">
        <f t="shared" si="24"/>
        <v>947.5</v>
      </c>
      <c r="S75" s="71">
        <f t="shared" si="25"/>
        <v>1487.5</v>
      </c>
      <c r="T75" s="71">
        <f t="shared" si="26"/>
        <v>2387.5</v>
      </c>
      <c r="U75" s="71">
        <f t="shared" si="27"/>
        <v>3287.5</v>
      </c>
      <c r="V75" s="71">
        <f t="shared" si="28"/>
        <v>4687.5</v>
      </c>
      <c r="W75" s="71">
        <f t="shared" si="29"/>
        <v>5647.5</v>
      </c>
      <c r="X75" s="71" t="b">
        <f t="shared" si="30"/>
        <v>0</v>
      </c>
      <c r="Y75" s="71"/>
      <c r="Z75" s="71"/>
      <c r="AA75" s="71"/>
      <c r="AB75" s="71"/>
      <c r="AC75" s="71"/>
      <c r="AD75" s="71"/>
      <c r="AE75" s="71"/>
      <c r="AF75" s="71"/>
    </row>
    <row r="76" spans="1:32" ht="12" customHeight="1" x14ac:dyDescent="0.2">
      <c r="A76" s="6"/>
      <c r="B76" s="20" t="s">
        <v>529</v>
      </c>
      <c r="C76" s="21" t="s">
        <v>530</v>
      </c>
      <c r="D76" s="45" t="s">
        <v>228</v>
      </c>
      <c r="E76" s="22" t="s">
        <v>422</v>
      </c>
      <c r="F76" s="53">
        <v>4.25</v>
      </c>
      <c r="G76" s="56">
        <f>Impreso!L76</f>
        <v>0</v>
      </c>
      <c r="H76" s="95">
        <f>F76*G76</f>
        <v>0</v>
      </c>
      <c r="I76" s="54">
        <v>36</v>
      </c>
      <c r="J76" s="56">
        <f>MIN(L76:AF76)</f>
        <v>0</v>
      </c>
      <c r="K76" s="72">
        <f t="shared" si="17"/>
        <v>0</v>
      </c>
      <c r="L76" s="71">
        <f t="shared" si="18"/>
        <v>0</v>
      </c>
      <c r="M76" s="71">
        <f t="shared" si="19"/>
        <v>10</v>
      </c>
      <c r="N76" s="71">
        <f t="shared" si="20"/>
        <v>40</v>
      </c>
      <c r="O76" s="71">
        <f t="shared" si="21"/>
        <v>100</v>
      </c>
      <c r="P76" s="71">
        <f t="shared" si="22"/>
        <v>400</v>
      </c>
      <c r="Q76" s="71">
        <f t="shared" si="23"/>
        <v>737.5</v>
      </c>
      <c r="R76" s="71">
        <f t="shared" si="24"/>
        <v>947.5</v>
      </c>
      <c r="S76" s="71">
        <f t="shared" si="25"/>
        <v>1487.5</v>
      </c>
      <c r="T76" s="71">
        <f t="shared" si="26"/>
        <v>2387.5</v>
      </c>
      <c r="U76" s="71">
        <f t="shared" si="27"/>
        <v>3287.5</v>
      </c>
      <c r="V76" s="71">
        <f t="shared" si="28"/>
        <v>4687.5</v>
      </c>
      <c r="W76" s="71">
        <f t="shared" si="29"/>
        <v>5647.5</v>
      </c>
      <c r="X76" s="71" t="b">
        <f t="shared" si="30"/>
        <v>0</v>
      </c>
      <c r="Y76" s="71"/>
      <c r="Z76" s="71"/>
      <c r="AA76" s="71"/>
      <c r="AB76" s="71"/>
      <c r="AC76" s="71"/>
      <c r="AD76" s="71"/>
      <c r="AE76" s="71"/>
      <c r="AF76" s="71"/>
    </row>
    <row r="77" spans="1:32" ht="12" customHeight="1" x14ac:dyDescent="0.2">
      <c r="A77" s="6"/>
      <c r="B77" s="20" t="s">
        <v>117</v>
      </c>
      <c r="C77" s="21" t="s">
        <v>118</v>
      </c>
      <c r="D77" s="45" t="s">
        <v>229</v>
      </c>
      <c r="E77" s="22" t="s">
        <v>18</v>
      </c>
      <c r="F77" s="53">
        <v>3.0000000000000001E-3</v>
      </c>
      <c r="G77" s="56">
        <f>Impreso!L77</f>
        <v>0</v>
      </c>
      <c r="H77" s="95">
        <f t="shared" si="14"/>
        <v>0</v>
      </c>
      <c r="I77" s="54">
        <v>36</v>
      </c>
      <c r="J77" s="56">
        <f t="shared" si="0"/>
        <v>0</v>
      </c>
      <c r="K77" s="72">
        <f t="shared" si="17"/>
        <v>0</v>
      </c>
      <c r="L77" s="71">
        <f t="shared" si="18"/>
        <v>0</v>
      </c>
      <c r="M77" s="71">
        <f t="shared" si="19"/>
        <v>10</v>
      </c>
      <c r="N77" s="71">
        <f t="shared" si="20"/>
        <v>40</v>
      </c>
      <c r="O77" s="71">
        <f t="shared" si="21"/>
        <v>100</v>
      </c>
      <c r="P77" s="71">
        <f t="shared" si="22"/>
        <v>400</v>
      </c>
      <c r="Q77" s="71">
        <f t="shared" si="23"/>
        <v>737.5</v>
      </c>
      <c r="R77" s="71">
        <f t="shared" si="24"/>
        <v>947.5</v>
      </c>
      <c r="S77" s="71">
        <f t="shared" si="25"/>
        <v>1487.5</v>
      </c>
      <c r="T77" s="71">
        <f t="shared" si="26"/>
        <v>2387.5</v>
      </c>
      <c r="U77" s="71">
        <f t="shared" si="27"/>
        <v>3287.5</v>
      </c>
      <c r="V77" s="71">
        <f t="shared" si="28"/>
        <v>4687.5</v>
      </c>
      <c r="W77" s="71">
        <f t="shared" si="29"/>
        <v>5647.5</v>
      </c>
      <c r="X77" s="71" t="b">
        <f t="shared" si="30"/>
        <v>0</v>
      </c>
      <c r="Y77" s="71"/>
      <c r="Z77" s="71"/>
      <c r="AA77" s="71"/>
      <c r="AB77" s="71"/>
      <c r="AC77" s="71"/>
      <c r="AD77" s="71"/>
      <c r="AE77" s="71"/>
      <c r="AF77" s="71"/>
    </row>
    <row r="78" spans="1:32" ht="12" customHeight="1" x14ac:dyDescent="0.2">
      <c r="A78" s="6"/>
      <c r="B78" s="19" t="s">
        <v>119</v>
      </c>
      <c r="C78" s="36" t="s">
        <v>120</v>
      </c>
      <c r="D78" s="47"/>
      <c r="E78" s="38"/>
      <c r="F78" s="47"/>
      <c r="G78" s="47"/>
      <c r="H78" s="47"/>
      <c r="I78" s="47"/>
      <c r="J78" s="47"/>
      <c r="K78" s="72"/>
      <c r="L78" s="71">
        <f t="shared" si="18"/>
        <v>0</v>
      </c>
      <c r="M78" s="71">
        <f t="shared" si="19"/>
        <v>10</v>
      </c>
      <c r="N78" s="71">
        <f t="shared" si="20"/>
        <v>40</v>
      </c>
      <c r="O78" s="71">
        <f t="shared" si="21"/>
        <v>100</v>
      </c>
      <c r="P78" s="71">
        <f t="shared" si="22"/>
        <v>400</v>
      </c>
      <c r="Q78" s="71">
        <f t="shared" si="23"/>
        <v>737.5</v>
      </c>
      <c r="R78" s="71">
        <f t="shared" si="24"/>
        <v>947.5</v>
      </c>
      <c r="S78" s="71">
        <f t="shared" si="25"/>
        <v>1487.5</v>
      </c>
      <c r="T78" s="71">
        <f t="shared" si="26"/>
        <v>2387.5</v>
      </c>
      <c r="U78" s="71">
        <f t="shared" si="27"/>
        <v>3287.5</v>
      </c>
      <c r="V78" s="71">
        <f t="shared" si="28"/>
        <v>4687.5</v>
      </c>
      <c r="W78" s="71">
        <f t="shared" si="29"/>
        <v>5647.5</v>
      </c>
      <c r="X78" s="71" t="b">
        <f t="shared" si="30"/>
        <v>0</v>
      </c>
      <c r="Y78" s="71"/>
      <c r="Z78" s="71"/>
      <c r="AA78" s="71"/>
      <c r="AB78" s="71"/>
      <c r="AC78" s="71"/>
      <c r="AD78" s="71"/>
      <c r="AE78" s="71"/>
      <c r="AF78" s="71"/>
    </row>
    <row r="79" spans="1:32" ht="12" customHeight="1" x14ac:dyDescent="0.2">
      <c r="A79" s="6"/>
      <c r="B79" s="20" t="s">
        <v>121</v>
      </c>
      <c r="C79" s="21" t="s">
        <v>122</v>
      </c>
      <c r="D79" s="45" t="s">
        <v>228</v>
      </c>
      <c r="E79" s="22" t="s">
        <v>99</v>
      </c>
      <c r="F79" s="50">
        <v>0.85</v>
      </c>
      <c r="G79" s="42">
        <f>Impreso!L79</f>
        <v>0</v>
      </c>
      <c r="H79" s="63">
        <f t="shared" si="14"/>
        <v>0</v>
      </c>
      <c r="I79" s="54">
        <v>36</v>
      </c>
      <c r="J79" s="56">
        <f t="shared" si="0"/>
        <v>0</v>
      </c>
      <c r="K79" s="72">
        <f t="shared" si="17"/>
        <v>0</v>
      </c>
      <c r="L79" s="71">
        <f t="shared" si="18"/>
        <v>0</v>
      </c>
      <c r="M79" s="71">
        <f t="shared" si="19"/>
        <v>10</v>
      </c>
      <c r="N79" s="71">
        <f t="shared" si="20"/>
        <v>40</v>
      </c>
      <c r="O79" s="71">
        <f t="shared" si="21"/>
        <v>100</v>
      </c>
      <c r="P79" s="71">
        <f t="shared" si="22"/>
        <v>400</v>
      </c>
      <c r="Q79" s="71">
        <f t="shared" si="23"/>
        <v>737.5</v>
      </c>
      <c r="R79" s="71">
        <f t="shared" si="24"/>
        <v>947.5</v>
      </c>
      <c r="S79" s="71">
        <f t="shared" si="25"/>
        <v>1487.5</v>
      </c>
      <c r="T79" s="71">
        <f t="shared" si="26"/>
        <v>2387.5</v>
      </c>
      <c r="U79" s="71">
        <f t="shared" si="27"/>
        <v>3287.5</v>
      </c>
      <c r="V79" s="71">
        <f t="shared" si="28"/>
        <v>4687.5</v>
      </c>
      <c r="W79" s="71">
        <f t="shared" si="29"/>
        <v>5647.5</v>
      </c>
      <c r="X79" s="71" t="b">
        <f t="shared" si="30"/>
        <v>0</v>
      </c>
      <c r="Y79" s="71"/>
      <c r="Z79" s="71"/>
      <c r="AA79" s="71"/>
      <c r="AB79" s="71"/>
      <c r="AC79" s="71"/>
      <c r="AD79" s="71"/>
      <c r="AE79" s="71"/>
      <c r="AF79" s="71"/>
    </row>
    <row r="80" spans="1:32" ht="12" customHeight="1" x14ac:dyDescent="0.2">
      <c r="A80" s="6"/>
      <c r="B80" s="20" t="s">
        <v>123</v>
      </c>
      <c r="C80" s="21" t="s">
        <v>124</v>
      </c>
      <c r="D80" s="45" t="s">
        <v>228</v>
      </c>
      <c r="E80" s="22" t="s">
        <v>125</v>
      </c>
      <c r="F80" s="53">
        <v>49.13</v>
      </c>
      <c r="G80" s="42">
        <f>Impreso!L80</f>
        <v>0</v>
      </c>
      <c r="H80" s="63">
        <f t="shared" si="14"/>
        <v>0</v>
      </c>
      <c r="I80" s="54">
        <v>36</v>
      </c>
      <c r="J80" s="56">
        <f t="shared" si="0"/>
        <v>0</v>
      </c>
      <c r="K80" s="72">
        <f t="shared" si="17"/>
        <v>0</v>
      </c>
      <c r="L80" s="71">
        <f t="shared" si="18"/>
        <v>0</v>
      </c>
      <c r="M80" s="71">
        <f t="shared" si="19"/>
        <v>10</v>
      </c>
      <c r="N80" s="71">
        <f t="shared" si="20"/>
        <v>40</v>
      </c>
      <c r="O80" s="71">
        <f t="shared" si="21"/>
        <v>100</v>
      </c>
      <c r="P80" s="71">
        <f t="shared" si="22"/>
        <v>400</v>
      </c>
      <c r="Q80" s="71">
        <f t="shared" si="23"/>
        <v>737.5</v>
      </c>
      <c r="R80" s="71">
        <f t="shared" si="24"/>
        <v>947.5</v>
      </c>
      <c r="S80" s="71">
        <f t="shared" si="25"/>
        <v>1487.5</v>
      </c>
      <c r="T80" s="71">
        <f t="shared" si="26"/>
        <v>2387.5</v>
      </c>
      <c r="U80" s="71">
        <f t="shared" si="27"/>
        <v>3287.5</v>
      </c>
      <c r="V80" s="71">
        <f t="shared" si="28"/>
        <v>4687.5</v>
      </c>
      <c r="W80" s="71">
        <f t="shared" si="29"/>
        <v>5647.5</v>
      </c>
      <c r="X80" s="71" t="b">
        <f t="shared" si="30"/>
        <v>0</v>
      </c>
      <c r="Y80" s="71"/>
      <c r="Z80" s="71"/>
      <c r="AA80" s="71"/>
      <c r="AB80" s="71"/>
      <c r="AC80" s="71"/>
      <c r="AD80" s="71"/>
      <c r="AE80" s="71"/>
      <c r="AF80" s="71"/>
    </row>
    <row r="81" spans="1:32" ht="12" customHeight="1" x14ac:dyDescent="0.2">
      <c r="A81" s="6"/>
      <c r="B81" s="20" t="s">
        <v>126</v>
      </c>
      <c r="C81" s="21" t="s">
        <v>127</v>
      </c>
      <c r="D81" s="45" t="s">
        <v>228</v>
      </c>
      <c r="E81" s="22" t="s">
        <v>125</v>
      </c>
      <c r="F81" s="50">
        <v>28.35</v>
      </c>
      <c r="G81" s="42">
        <f>Impreso!L81</f>
        <v>0</v>
      </c>
      <c r="H81" s="63">
        <f t="shared" ref="H81:H106" si="31">F81*G81</f>
        <v>0</v>
      </c>
      <c r="I81" s="54">
        <v>36</v>
      </c>
      <c r="J81" s="56">
        <f>MIN(L81:AF81)</f>
        <v>0</v>
      </c>
      <c r="K81" s="72">
        <f t="shared" si="17"/>
        <v>0</v>
      </c>
      <c r="L81" s="71">
        <f t="shared" si="18"/>
        <v>0</v>
      </c>
      <c r="M81" s="71">
        <f t="shared" si="19"/>
        <v>10</v>
      </c>
      <c r="N81" s="71">
        <f t="shared" si="20"/>
        <v>40</v>
      </c>
      <c r="O81" s="71">
        <f t="shared" si="21"/>
        <v>100</v>
      </c>
      <c r="P81" s="71">
        <f t="shared" si="22"/>
        <v>400</v>
      </c>
      <c r="Q81" s="71">
        <f t="shared" si="23"/>
        <v>737.5</v>
      </c>
      <c r="R81" s="71">
        <f t="shared" si="24"/>
        <v>947.5</v>
      </c>
      <c r="S81" s="71">
        <f t="shared" si="25"/>
        <v>1487.5</v>
      </c>
      <c r="T81" s="71">
        <f t="shared" si="26"/>
        <v>2387.5</v>
      </c>
      <c r="U81" s="71">
        <f t="shared" si="27"/>
        <v>3287.5</v>
      </c>
      <c r="V81" s="71">
        <f t="shared" si="28"/>
        <v>4687.5</v>
      </c>
      <c r="W81" s="71">
        <f t="shared" si="29"/>
        <v>5647.5</v>
      </c>
      <c r="X81" s="71" t="b">
        <f t="shared" si="30"/>
        <v>0</v>
      </c>
      <c r="Y81" s="71"/>
      <c r="Z81" s="71"/>
      <c r="AA81" s="71"/>
      <c r="AB81" s="71"/>
      <c r="AC81" s="71"/>
      <c r="AD81" s="71"/>
      <c r="AE81" s="71"/>
      <c r="AF81" s="71"/>
    </row>
    <row r="82" spans="1:32" ht="12" customHeight="1" x14ac:dyDescent="0.2">
      <c r="A82" s="6"/>
      <c r="B82" s="20" t="s">
        <v>443</v>
      </c>
      <c r="C82" s="21" t="s">
        <v>128</v>
      </c>
      <c r="D82" s="45" t="s">
        <v>228</v>
      </c>
      <c r="E82" s="22" t="s">
        <v>58</v>
      </c>
      <c r="F82" s="50">
        <v>0.56999999999999995</v>
      </c>
      <c r="G82" s="42">
        <f>Impreso!L82</f>
        <v>0</v>
      </c>
      <c r="H82" s="63">
        <f t="shared" si="31"/>
        <v>0</v>
      </c>
      <c r="I82" s="54">
        <v>36</v>
      </c>
      <c r="J82" s="56">
        <f>MIN(L82:AF82)</f>
        <v>0</v>
      </c>
      <c r="K82" s="72">
        <f t="shared" si="17"/>
        <v>0</v>
      </c>
      <c r="L82" s="71">
        <f t="shared" si="18"/>
        <v>0</v>
      </c>
      <c r="M82" s="71">
        <f t="shared" si="19"/>
        <v>10</v>
      </c>
      <c r="N82" s="71">
        <f t="shared" si="20"/>
        <v>40</v>
      </c>
      <c r="O82" s="71">
        <f t="shared" si="21"/>
        <v>100</v>
      </c>
      <c r="P82" s="71">
        <f t="shared" si="22"/>
        <v>400</v>
      </c>
      <c r="Q82" s="71">
        <f t="shared" si="23"/>
        <v>737.5</v>
      </c>
      <c r="R82" s="71">
        <f t="shared" si="24"/>
        <v>947.5</v>
      </c>
      <c r="S82" s="71">
        <f t="shared" si="25"/>
        <v>1487.5</v>
      </c>
      <c r="T82" s="71">
        <f t="shared" si="26"/>
        <v>2387.5</v>
      </c>
      <c r="U82" s="71">
        <f t="shared" si="27"/>
        <v>3287.5</v>
      </c>
      <c r="V82" s="71">
        <f t="shared" si="28"/>
        <v>4687.5</v>
      </c>
      <c r="W82" s="71">
        <f t="shared" si="29"/>
        <v>5647.5</v>
      </c>
      <c r="X82" s="71" t="b">
        <f t="shared" si="30"/>
        <v>0</v>
      </c>
      <c r="Y82" s="71"/>
      <c r="Z82" s="71"/>
      <c r="AA82" s="71"/>
      <c r="AB82" s="71"/>
      <c r="AC82" s="71"/>
      <c r="AD82" s="71"/>
      <c r="AE82" s="71"/>
      <c r="AF82" s="71"/>
    </row>
    <row r="83" spans="1:32" ht="12" customHeight="1" x14ac:dyDescent="0.2">
      <c r="A83" s="6"/>
      <c r="B83" s="20" t="s">
        <v>442</v>
      </c>
      <c r="C83" s="21" t="s">
        <v>129</v>
      </c>
      <c r="D83" s="45" t="s">
        <v>228</v>
      </c>
      <c r="E83" s="22" t="s">
        <v>130</v>
      </c>
      <c r="F83" s="50">
        <v>0.11</v>
      </c>
      <c r="G83" s="42">
        <f>Impreso!L83</f>
        <v>0</v>
      </c>
      <c r="H83" s="63">
        <f t="shared" si="31"/>
        <v>0</v>
      </c>
      <c r="I83" s="54">
        <v>36</v>
      </c>
      <c r="J83" s="56">
        <f>MIN(L83:AF83)</f>
        <v>0</v>
      </c>
      <c r="K83" s="72">
        <f t="shared" si="17"/>
        <v>0</v>
      </c>
      <c r="L83" s="71">
        <f t="shared" si="18"/>
        <v>0</v>
      </c>
      <c r="M83" s="71">
        <f t="shared" si="19"/>
        <v>10</v>
      </c>
      <c r="N83" s="71">
        <f t="shared" si="20"/>
        <v>40</v>
      </c>
      <c r="O83" s="71">
        <f t="shared" si="21"/>
        <v>100</v>
      </c>
      <c r="P83" s="71">
        <f t="shared" si="22"/>
        <v>400</v>
      </c>
      <c r="Q83" s="71">
        <f t="shared" si="23"/>
        <v>737.5</v>
      </c>
      <c r="R83" s="71">
        <f t="shared" si="24"/>
        <v>947.5</v>
      </c>
      <c r="S83" s="71">
        <f t="shared" si="25"/>
        <v>1487.5</v>
      </c>
      <c r="T83" s="71">
        <f t="shared" si="26"/>
        <v>2387.5</v>
      </c>
      <c r="U83" s="71">
        <f t="shared" si="27"/>
        <v>3287.5</v>
      </c>
      <c r="V83" s="71">
        <f t="shared" si="28"/>
        <v>4687.5</v>
      </c>
      <c r="W83" s="71">
        <f t="shared" si="29"/>
        <v>5647.5</v>
      </c>
      <c r="X83" s="71" t="b">
        <f t="shared" si="30"/>
        <v>0</v>
      </c>
      <c r="Y83" s="71"/>
      <c r="Z83" s="71"/>
      <c r="AA83" s="71"/>
      <c r="AB83" s="71"/>
      <c r="AC83" s="71"/>
      <c r="AD83" s="71"/>
      <c r="AE83" s="71"/>
      <c r="AF83" s="71"/>
    </row>
    <row r="84" spans="1:32" ht="12" customHeight="1" x14ac:dyDescent="0.2">
      <c r="A84" s="6"/>
      <c r="B84" s="20" t="s">
        <v>131</v>
      </c>
      <c r="C84" s="21" t="s">
        <v>132</v>
      </c>
      <c r="D84" s="45" t="s">
        <v>229</v>
      </c>
      <c r="E84" s="22" t="s">
        <v>18</v>
      </c>
      <c r="F84" s="50">
        <v>3.0000000000000001E-3</v>
      </c>
      <c r="G84" s="42">
        <f>Impreso!L84</f>
        <v>0</v>
      </c>
      <c r="H84" s="63">
        <f t="shared" si="31"/>
        <v>0</v>
      </c>
      <c r="I84" s="54">
        <v>36</v>
      </c>
      <c r="J84" s="56">
        <f>MIN(L84:AF84)</f>
        <v>0</v>
      </c>
      <c r="K84" s="72">
        <f t="shared" si="17"/>
        <v>0</v>
      </c>
      <c r="L84" s="71">
        <f t="shared" si="18"/>
        <v>0</v>
      </c>
      <c r="M84" s="71">
        <f t="shared" si="19"/>
        <v>10</v>
      </c>
      <c r="N84" s="71">
        <f t="shared" si="20"/>
        <v>40</v>
      </c>
      <c r="O84" s="71">
        <f t="shared" si="21"/>
        <v>100</v>
      </c>
      <c r="P84" s="71">
        <f t="shared" si="22"/>
        <v>400</v>
      </c>
      <c r="Q84" s="71">
        <f t="shared" si="23"/>
        <v>737.5</v>
      </c>
      <c r="R84" s="71">
        <f t="shared" si="24"/>
        <v>947.5</v>
      </c>
      <c r="S84" s="71">
        <f t="shared" si="25"/>
        <v>1487.5</v>
      </c>
      <c r="T84" s="71">
        <f t="shared" si="26"/>
        <v>2387.5</v>
      </c>
      <c r="U84" s="71">
        <f t="shared" si="27"/>
        <v>3287.5</v>
      </c>
      <c r="V84" s="71">
        <f t="shared" si="28"/>
        <v>4687.5</v>
      </c>
      <c r="W84" s="71">
        <f t="shared" si="29"/>
        <v>5647.5</v>
      </c>
      <c r="X84" s="71" t="b">
        <f t="shared" si="30"/>
        <v>0</v>
      </c>
      <c r="Y84" s="71"/>
      <c r="Z84" s="71"/>
      <c r="AA84" s="71"/>
      <c r="AB84" s="71"/>
      <c r="AC84" s="71"/>
      <c r="AD84" s="71"/>
      <c r="AE84" s="71"/>
      <c r="AF84" s="71"/>
    </row>
    <row r="85" spans="1:32" ht="12" customHeight="1" x14ac:dyDescent="0.2">
      <c r="A85" s="6"/>
      <c r="B85" s="20" t="s">
        <v>133</v>
      </c>
      <c r="C85" s="21" t="s">
        <v>134</v>
      </c>
      <c r="D85" s="45" t="s">
        <v>229</v>
      </c>
      <c r="E85" s="22" t="s">
        <v>18</v>
      </c>
      <c r="F85" s="50">
        <v>3.0000000000000001E-3</v>
      </c>
      <c r="G85" s="42">
        <f>Impreso!L85</f>
        <v>0</v>
      </c>
      <c r="H85" s="63">
        <f t="shared" si="31"/>
        <v>0</v>
      </c>
      <c r="I85" s="54">
        <v>36</v>
      </c>
      <c r="J85" s="56">
        <f>MIN(L85:AF85)</f>
        <v>0</v>
      </c>
      <c r="K85" s="72">
        <f t="shared" si="17"/>
        <v>0</v>
      </c>
      <c r="L85" s="71">
        <f t="shared" si="18"/>
        <v>0</v>
      </c>
      <c r="M85" s="71">
        <f t="shared" si="19"/>
        <v>10</v>
      </c>
      <c r="N85" s="71">
        <f t="shared" si="20"/>
        <v>40</v>
      </c>
      <c r="O85" s="71">
        <f t="shared" si="21"/>
        <v>100</v>
      </c>
      <c r="P85" s="71">
        <f t="shared" si="22"/>
        <v>400</v>
      </c>
      <c r="Q85" s="71">
        <f t="shared" si="23"/>
        <v>737.5</v>
      </c>
      <c r="R85" s="71">
        <f t="shared" si="24"/>
        <v>947.5</v>
      </c>
      <c r="S85" s="71">
        <f t="shared" si="25"/>
        <v>1487.5</v>
      </c>
      <c r="T85" s="71">
        <f t="shared" si="26"/>
        <v>2387.5</v>
      </c>
      <c r="U85" s="71">
        <f t="shared" si="27"/>
        <v>3287.5</v>
      </c>
      <c r="V85" s="71">
        <f t="shared" si="28"/>
        <v>4687.5</v>
      </c>
      <c r="W85" s="71">
        <f t="shared" si="29"/>
        <v>5647.5</v>
      </c>
      <c r="X85" s="71" t="b">
        <f t="shared" si="30"/>
        <v>0</v>
      </c>
      <c r="Y85" s="71"/>
      <c r="Z85" s="71"/>
      <c r="AA85" s="71"/>
      <c r="AB85" s="71"/>
      <c r="AC85" s="71"/>
      <c r="AD85" s="71"/>
      <c r="AE85" s="71"/>
      <c r="AF85" s="71"/>
    </row>
    <row r="86" spans="1:32" ht="12" customHeight="1" x14ac:dyDescent="0.2">
      <c r="A86" s="6"/>
      <c r="B86" s="19" t="s">
        <v>135</v>
      </c>
      <c r="C86" s="36" t="s">
        <v>136</v>
      </c>
      <c r="D86" s="47"/>
      <c r="E86" s="37"/>
      <c r="F86" s="47"/>
      <c r="G86" s="47"/>
      <c r="H86" s="47"/>
      <c r="I86" s="47"/>
      <c r="J86" s="47"/>
      <c r="K86" s="72"/>
      <c r="L86" s="71">
        <f t="shared" si="18"/>
        <v>0</v>
      </c>
      <c r="M86" s="71">
        <f t="shared" si="19"/>
        <v>10</v>
      </c>
      <c r="N86" s="71">
        <f t="shared" si="20"/>
        <v>40</v>
      </c>
      <c r="O86" s="71">
        <f t="shared" si="21"/>
        <v>100</v>
      </c>
      <c r="P86" s="71">
        <f t="shared" si="22"/>
        <v>400</v>
      </c>
      <c r="Q86" s="71">
        <f t="shared" si="23"/>
        <v>737.5</v>
      </c>
      <c r="R86" s="71">
        <f t="shared" si="24"/>
        <v>947.5</v>
      </c>
      <c r="S86" s="71">
        <f t="shared" si="25"/>
        <v>1487.5</v>
      </c>
      <c r="T86" s="71">
        <f t="shared" si="26"/>
        <v>2387.5</v>
      </c>
      <c r="U86" s="71">
        <f t="shared" si="27"/>
        <v>3287.5</v>
      </c>
      <c r="V86" s="71">
        <f t="shared" si="28"/>
        <v>4687.5</v>
      </c>
      <c r="W86" s="71">
        <f t="shared" si="29"/>
        <v>5647.5</v>
      </c>
      <c r="X86" s="71" t="b">
        <f t="shared" si="30"/>
        <v>0</v>
      </c>
      <c r="Y86" s="71"/>
      <c r="Z86" s="71"/>
      <c r="AA86" s="71"/>
      <c r="AB86" s="71"/>
      <c r="AC86" s="71"/>
      <c r="AD86" s="71"/>
      <c r="AE86" s="71"/>
      <c r="AF86" s="71"/>
    </row>
    <row r="87" spans="1:32" s="7" customFormat="1" ht="12" customHeight="1" x14ac:dyDescent="0.2">
      <c r="A87" s="8"/>
      <c r="B87" s="20" t="s">
        <v>137</v>
      </c>
      <c r="C87" s="21" t="s">
        <v>138</v>
      </c>
      <c r="D87" s="46" t="s">
        <v>231</v>
      </c>
      <c r="E87" s="22" t="s">
        <v>218</v>
      </c>
      <c r="F87" s="100" t="s">
        <v>232</v>
      </c>
      <c r="G87" s="56">
        <f>Impreso!L87</f>
        <v>0</v>
      </c>
      <c r="H87" s="95">
        <f>IF(AND(G87&lt;=500,G87&gt;0),L87,IF(AND(G87&gt;500,G87&lt;=1000),M87,IF(AND(G87&gt;1000,G87&lt;=4000),N87,IF(AND(G87&gt;4000,G87&lt;=8000),O87,IF(G87&gt;8000,P87,0)))))</f>
        <v>0</v>
      </c>
      <c r="I87" s="55">
        <v>28.35</v>
      </c>
      <c r="J87" s="56"/>
      <c r="K87" s="84">
        <f>H87</f>
        <v>0</v>
      </c>
      <c r="L87" s="71">
        <f t="shared" ref="L87:P88" si="32">L126</f>
        <v>28.35</v>
      </c>
      <c r="M87" s="71">
        <f t="shared" si="32"/>
        <v>34.01</v>
      </c>
      <c r="N87" s="71">
        <f t="shared" si="32"/>
        <v>45.35</v>
      </c>
      <c r="O87" s="71">
        <f t="shared" si="32"/>
        <v>56.69</v>
      </c>
      <c r="P87" s="71">
        <f t="shared" si="32"/>
        <v>85.04</v>
      </c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</row>
    <row r="88" spans="1:32" s="7" customFormat="1" ht="12" customHeight="1" x14ac:dyDescent="0.2">
      <c r="A88" s="8"/>
      <c r="B88" s="20" t="s">
        <v>139</v>
      </c>
      <c r="C88" s="21" t="s">
        <v>140</v>
      </c>
      <c r="D88" s="46" t="s">
        <v>231</v>
      </c>
      <c r="E88" s="22" t="s">
        <v>218</v>
      </c>
      <c r="F88" s="100" t="s">
        <v>233</v>
      </c>
      <c r="G88" s="56">
        <f>Impreso!L88</f>
        <v>0</v>
      </c>
      <c r="H88" s="95">
        <f>IF(AND(G88&lt;=500,G88&gt;0),L88,IF(AND(G88&gt;500,G88&lt;=1000),M88,IF(AND(G88&gt;1000,G88&lt;=4000),N88,IF(AND(G88&gt;4000,G88&lt;=8000),O88,IF(G88&gt;8000,P88,0)))))</f>
        <v>0</v>
      </c>
      <c r="I88" s="55">
        <v>28.35</v>
      </c>
      <c r="J88" s="56"/>
      <c r="K88" s="84">
        <f>H88</f>
        <v>0</v>
      </c>
      <c r="L88" s="71">
        <f t="shared" si="32"/>
        <v>28.35</v>
      </c>
      <c r="M88" s="71">
        <f t="shared" si="32"/>
        <v>34.01</v>
      </c>
      <c r="N88" s="71">
        <f t="shared" si="32"/>
        <v>45.35</v>
      </c>
      <c r="O88" s="71">
        <f t="shared" si="32"/>
        <v>56.69</v>
      </c>
      <c r="P88" s="71">
        <f t="shared" si="32"/>
        <v>85.04</v>
      </c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</row>
    <row r="89" spans="1:32" ht="12" customHeight="1" x14ac:dyDescent="0.2">
      <c r="A89" s="6"/>
      <c r="B89" s="20" t="s">
        <v>141</v>
      </c>
      <c r="C89" s="21" t="s">
        <v>142</v>
      </c>
      <c r="D89" s="45" t="s">
        <v>229</v>
      </c>
      <c r="E89" s="22" t="s">
        <v>18</v>
      </c>
      <c r="F89" s="50">
        <v>3.0000000000000001E-3</v>
      </c>
      <c r="G89" s="42">
        <f>Impreso!L89</f>
        <v>0</v>
      </c>
      <c r="H89" s="63">
        <f t="shared" si="31"/>
        <v>0</v>
      </c>
      <c r="I89" s="53">
        <v>36</v>
      </c>
      <c r="J89" s="56">
        <f>MIN(L89:AF89)</f>
        <v>0</v>
      </c>
      <c r="K89" s="72">
        <f>IF(G89&gt;0,IF(J89&lt;I89,I89,J89),0)</f>
        <v>0</v>
      </c>
      <c r="L89" s="71">
        <f t="shared" ref="L89:L108" si="33">IF(H89&lt;=100,0.9*H89)</f>
        <v>0</v>
      </c>
      <c r="M89" s="71">
        <f t="shared" ref="M89:M108" si="34">IF(H89&lt;=300,90+0.8*(H89-100))</f>
        <v>10</v>
      </c>
      <c r="N89" s="71">
        <f t="shared" ref="N89:N108" si="35">IF(H89&lt;=600,250+0.7*(H89-300))</f>
        <v>40</v>
      </c>
      <c r="O89" s="71">
        <f t="shared" ref="O89:O108" si="36">IF(H89&lt;=1500,460+0.6*(H89-600))</f>
        <v>100</v>
      </c>
      <c r="P89" s="71">
        <f t="shared" ref="P89:P108" si="37">IF(H89&lt;=2250,1000+0.4*(H89-1500))</f>
        <v>400</v>
      </c>
      <c r="Q89" s="71">
        <f t="shared" ref="Q89:Q108" si="38">IF(H89&lt;=3000,1300+0.25*(H89-2250))</f>
        <v>737.5</v>
      </c>
      <c r="R89" s="71">
        <f t="shared" ref="R89:R108" si="39">IF(H89&lt;=9000,1487.5+0.18*(H89-3000))</f>
        <v>947.5</v>
      </c>
      <c r="S89" s="71">
        <f t="shared" ref="S89:S108" si="40">IF(H89&lt;=15000,2567.5+0.12*(H89-9000))</f>
        <v>1487.5</v>
      </c>
      <c r="T89" s="71">
        <f t="shared" ref="T89:T108" si="41">IF(H89&lt;=30000,3287.5+0.06*(H89-15000))</f>
        <v>2387.5</v>
      </c>
      <c r="U89" s="71">
        <f t="shared" ref="U89:U108" si="42">IF(H89&lt;=60000,4187.5+0.03*(H89-30000))</f>
        <v>3287.5</v>
      </c>
      <c r="V89" s="71">
        <f t="shared" ref="V89:V108" si="43">IF(H89&lt;=240000,4987.5+0.005*(H89-60000))</f>
        <v>4687.5</v>
      </c>
      <c r="W89" s="71">
        <f t="shared" ref="W89:W108" si="44">IF(H89&lt;=352500,5887.5+0.001*(H89-240000))</f>
        <v>5647.5</v>
      </c>
      <c r="X89" s="71" t="b">
        <f t="shared" si="30"/>
        <v>0</v>
      </c>
      <c r="Y89" s="71"/>
      <c r="Z89" s="71"/>
      <c r="AA89" s="71"/>
      <c r="AB89" s="71"/>
      <c r="AC89" s="71"/>
      <c r="AD89" s="71"/>
      <c r="AE89" s="71"/>
      <c r="AF89" s="71"/>
    </row>
    <row r="90" spans="1:32" ht="12" customHeight="1" x14ac:dyDescent="0.2">
      <c r="A90" s="6"/>
      <c r="B90" s="20" t="s">
        <v>594</v>
      </c>
      <c r="C90" s="21" t="s">
        <v>600</v>
      </c>
      <c r="D90" s="45" t="s">
        <v>231</v>
      </c>
      <c r="E90" s="22" t="s">
        <v>218</v>
      </c>
      <c r="F90" s="50" t="s">
        <v>601</v>
      </c>
      <c r="G90" s="42">
        <f>Impreso!L90</f>
        <v>0</v>
      </c>
      <c r="H90" s="95">
        <f>IF(AND(G90&lt;=100,G90&gt;0),L90,IF(AND(G90&gt;100,G90&lt;=500),M90,IF(AND(G90&gt;500,G90&lt;=1000),N90,IF(AND(G90&gt;1000,G90&lt;=4000),O90,IF(AND(G90&gt;4000,G90&lt;=8000),Q90,IF(G90&gt;8000,P90,0))))))</f>
        <v>0</v>
      </c>
      <c r="I90" s="53">
        <v>11.43</v>
      </c>
      <c r="J90" s="56"/>
      <c r="K90" s="84">
        <f>H90</f>
        <v>0</v>
      </c>
      <c r="L90" s="71">
        <f>11.43/0.8</f>
        <v>14.2875</v>
      </c>
      <c r="M90" s="71">
        <f>13.61/0.8</f>
        <v>17.012499999999999</v>
      </c>
      <c r="N90" s="71">
        <f>16.32/0.8</f>
        <v>20.399999999999999</v>
      </c>
      <c r="O90" s="71">
        <f>21.77/0.8</f>
        <v>27.212499999999999</v>
      </c>
      <c r="P90" s="71">
        <f>27.21/0.8</f>
        <v>34.012499999999996</v>
      </c>
      <c r="Q90" s="71">
        <f>40.82/0.8</f>
        <v>51.024999999999999</v>
      </c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</row>
    <row r="91" spans="1:32" ht="12" customHeight="1" x14ac:dyDescent="0.2">
      <c r="A91" s="6"/>
      <c r="B91" s="19" t="s">
        <v>143</v>
      </c>
      <c r="C91" s="36" t="s">
        <v>144</v>
      </c>
      <c r="D91" s="47"/>
      <c r="E91" s="37"/>
      <c r="F91" s="47"/>
      <c r="G91" s="47"/>
      <c r="H91" s="64"/>
      <c r="I91" s="47"/>
      <c r="J91" s="47"/>
      <c r="K91" s="72"/>
      <c r="L91" s="71">
        <f t="shared" si="33"/>
        <v>0</v>
      </c>
      <c r="M91" s="71">
        <f t="shared" si="34"/>
        <v>10</v>
      </c>
      <c r="N91" s="71">
        <f t="shared" si="35"/>
        <v>40</v>
      </c>
      <c r="O91" s="71">
        <f t="shared" si="36"/>
        <v>100</v>
      </c>
      <c r="P91" s="71">
        <f t="shared" si="37"/>
        <v>400</v>
      </c>
      <c r="Q91" s="71">
        <f t="shared" si="38"/>
        <v>737.5</v>
      </c>
      <c r="R91" s="71">
        <f t="shared" si="39"/>
        <v>947.5</v>
      </c>
      <c r="S91" s="71">
        <f t="shared" si="40"/>
        <v>1487.5</v>
      </c>
      <c r="T91" s="71">
        <f t="shared" si="41"/>
        <v>2387.5</v>
      </c>
      <c r="U91" s="71">
        <f t="shared" si="42"/>
        <v>3287.5</v>
      </c>
      <c r="V91" s="71">
        <f t="shared" si="43"/>
        <v>4687.5</v>
      </c>
      <c r="W91" s="71">
        <f t="shared" si="44"/>
        <v>5647.5</v>
      </c>
      <c r="X91" s="71" t="b">
        <f t="shared" si="30"/>
        <v>0</v>
      </c>
      <c r="Y91" s="71"/>
      <c r="Z91" s="71"/>
      <c r="AA91" s="71"/>
      <c r="AB91" s="71"/>
      <c r="AC91" s="71"/>
      <c r="AD91" s="71"/>
      <c r="AE91" s="71"/>
      <c r="AF91" s="71"/>
    </row>
    <row r="92" spans="1:32" ht="12" customHeight="1" x14ac:dyDescent="0.2">
      <c r="A92" s="6"/>
      <c r="B92" s="20" t="s">
        <v>145</v>
      </c>
      <c r="C92" s="21" t="s">
        <v>146</v>
      </c>
      <c r="D92" s="45" t="s">
        <v>230</v>
      </c>
      <c r="E92" s="22" t="s">
        <v>22</v>
      </c>
      <c r="F92" s="50">
        <v>45</v>
      </c>
      <c r="G92" s="42">
        <f>Impreso!L92</f>
        <v>0</v>
      </c>
      <c r="H92" s="63">
        <v>40</v>
      </c>
      <c r="I92" s="53">
        <v>36</v>
      </c>
      <c r="J92" s="56">
        <v>36</v>
      </c>
      <c r="K92" s="72">
        <f>IF(G92&gt;0,IF(J92&lt;I92,I92,J92),0)</f>
        <v>0</v>
      </c>
      <c r="L92" s="71">
        <f t="shared" si="33"/>
        <v>36</v>
      </c>
      <c r="M92" s="71">
        <f t="shared" si="34"/>
        <v>42</v>
      </c>
      <c r="N92" s="71">
        <f t="shared" si="35"/>
        <v>68</v>
      </c>
      <c r="O92" s="71">
        <f t="shared" si="36"/>
        <v>124</v>
      </c>
      <c r="P92" s="71">
        <f t="shared" si="37"/>
        <v>416</v>
      </c>
      <c r="Q92" s="71">
        <f t="shared" si="38"/>
        <v>747.5</v>
      </c>
      <c r="R92" s="71">
        <f t="shared" si="39"/>
        <v>954.7</v>
      </c>
      <c r="S92" s="71">
        <f t="shared" si="40"/>
        <v>1492.3</v>
      </c>
      <c r="T92" s="71">
        <f t="shared" si="41"/>
        <v>2389.9</v>
      </c>
      <c r="U92" s="71">
        <f t="shared" si="42"/>
        <v>3288.7</v>
      </c>
      <c r="V92" s="71">
        <f t="shared" si="43"/>
        <v>4687.7</v>
      </c>
      <c r="W92" s="71">
        <f t="shared" si="44"/>
        <v>5647.54</v>
      </c>
      <c r="X92" s="71" t="b">
        <f t="shared" si="30"/>
        <v>0</v>
      </c>
      <c r="Y92" s="71"/>
      <c r="Z92" s="71"/>
      <c r="AA92" s="71"/>
      <c r="AB92" s="71"/>
      <c r="AC92" s="71"/>
      <c r="AD92" s="71"/>
      <c r="AE92" s="71"/>
      <c r="AF92" s="71"/>
    </row>
    <row r="93" spans="1:32" ht="12" customHeight="1" x14ac:dyDescent="0.2">
      <c r="A93" s="6"/>
      <c r="B93" s="20" t="s">
        <v>147</v>
      </c>
      <c r="C93" s="21" t="s">
        <v>148</v>
      </c>
      <c r="D93" s="45" t="s">
        <v>230</v>
      </c>
      <c r="E93" s="22" t="s">
        <v>22</v>
      </c>
      <c r="F93" s="50">
        <v>45</v>
      </c>
      <c r="G93" s="42">
        <f>Impreso!L93</f>
        <v>0</v>
      </c>
      <c r="H93" s="63">
        <v>40</v>
      </c>
      <c r="I93" s="53">
        <v>36</v>
      </c>
      <c r="J93" s="56">
        <v>36</v>
      </c>
      <c r="K93" s="72">
        <f>IF(G93&gt;0,IF(J93&lt;I93,I93,J93),0)</f>
        <v>0</v>
      </c>
      <c r="L93" s="71">
        <f t="shared" si="33"/>
        <v>36</v>
      </c>
      <c r="M93" s="71">
        <f t="shared" si="34"/>
        <v>42</v>
      </c>
      <c r="N93" s="71">
        <f t="shared" si="35"/>
        <v>68</v>
      </c>
      <c r="O93" s="71">
        <f t="shared" si="36"/>
        <v>124</v>
      </c>
      <c r="P93" s="71">
        <f t="shared" si="37"/>
        <v>416</v>
      </c>
      <c r="Q93" s="71">
        <f t="shared" si="38"/>
        <v>747.5</v>
      </c>
      <c r="R93" s="71">
        <f t="shared" si="39"/>
        <v>954.7</v>
      </c>
      <c r="S93" s="71">
        <f t="shared" si="40"/>
        <v>1492.3</v>
      </c>
      <c r="T93" s="71">
        <f t="shared" si="41"/>
        <v>2389.9</v>
      </c>
      <c r="U93" s="71">
        <f t="shared" si="42"/>
        <v>3288.7</v>
      </c>
      <c r="V93" s="71">
        <f t="shared" si="43"/>
        <v>4687.7</v>
      </c>
      <c r="W93" s="71">
        <f t="shared" si="44"/>
        <v>5647.54</v>
      </c>
      <c r="X93" s="71" t="b">
        <f t="shared" si="30"/>
        <v>0</v>
      </c>
      <c r="Y93" s="71"/>
      <c r="Z93" s="71"/>
      <c r="AA93" s="71"/>
      <c r="AB93" s="71"/>
      <c r="AC93" s="71"/>
      <c r="AD93" s="71"/>
      <c r="AE93" s="71"/>
      <c r="AF93" s="71"/>
    </row>
    <row r="94" spans="1:32" ht="12" customHeight="1" x14ac:dyDescent="0.2">
      <c r="A94" s="6"/>
      <c r="B94" s="20" t="s">
        <v>149</v>
      </c>
      <c r="C94" s="21" t="s">
        <v>150</v>
      </c>
      <c r="D94" s="45" t="s">
        <v>229</v>
      </c>
      <c r="E94" s="22" t="s">
        <v>18</v>
      </c>
      <c r="F94" s="50">
        <v>3.0000000000000001E-3</v>
      </c>
      <c r="G94" s="42">
        <f>Impreso!L94</f>
        <v>0</v>
      </c>
      <c r="H94" s="63">
        <f t="shared" si="31"/>
        <v>0</v>
      </c>
      <c r="I94" s="53">
        <v>36</v>
      </c>
      <c r="J94" s="56">
        <f>MIN(L94:AF94)</f>
        <v>0</v>
      </c>
      <c r="K94" s="72">
        <f>IF(G94&gt;0,IF(J94&lt;I94,I94,J94),0)</f>
        <v>0</v>
      </c>
      <c r="L94" s="71">
        <f t="shared" si="33"/>
        <v>0</v>
      </c>
      <c r="M94" s="71">
        <f t="shared" si="34"/>
        <v>10</v>
      </c>
      <c r="N94" s="71">
        <f t="shared" si="35"/>
        <v>40</v>
      </c>
      <c r="O94" s="71">
        <f t="shared" si="36"/>
        <v>100</v>
      </c>
      <c r="P94" s="71">
        <f t="shared" si="37"/>
        <v>400</v>
      </c>
      <c r="Q94" s="71">
        <f t="shared" si="38"/>
        <v>737.5</v>
      </c>
      <c r="R94" s="71">
        <f t="shared" si="39"/>
        <v>947.5</v>
      </c>
      <c r="S94" s="71">
        <f t="shared" si="40"/>
        <v>1487.5</v>
      </c>
      <c r="T94" s="71">
        <f t="shared" si="41"/>
        <v>2387.5</v>
      </c>
      <c r="U94" s="71">
        <f t="shared" si="42"/>
        <v>3287.5</v>
      </c>
      <c r="V94" s="71">
        <f t="shared" si="43"/>
        <v>4687.5</v>
      </c>
      <c r="W94" s="71">
        <f t="shared" si="44"/>
        <v>5647.5</v>
      </c>
      <c r="X94" s="71" t="b">
        <f t="shared" si="30"/>
        <v>0</v>
      </c>
      <c r="Y94" s="71"/>
      <c r="Z94" s="71"/>
      <c r="AA94" s="71"/>
      <c r="AB94" s="71"/>
      <c r="AC94" s="71"/>
      <c r="AD94" s="71"/>
      <c r="AE94" s="71"/>
      <c r="AF94" s="71"/>
    </row>
    <row r="95" spans="1:32" ht="12" customHeight="1" x14ac:dyDescent="0.2">
      <c r="A95" s="6"/>
      <c r="B95" s="19" t="s">
        <v>402</v>
      </c>
      <c r="C95" s="36" t="s">
        <v>403</v>
      </c>
      <c r="D95" s="96"/>
      <c r="E95" s="97"/>
      <c r="F95" s="96"/>
      <c r="G95" s="98"/>
      <c r="H95" s="99"/>
      <c r="I95" s="96"/>
      <c r="J95" s="98"/>
      <c r="K95" s="72"/>
      <c r="L95" s="71">
        <f t="shared" si="33"/>
        <v>0</v>
      </c>
      <c r="M95" s="71">
        <f t="shared" si="34"/>
        <v>10</v>
      </c>
      <c r="N95" s="71">
        <f t="shared" si="35"/>
        <v>40</v>
      </c>
      <c r="O95" s="71">
        <f t="shared" si="36"/>
        <v>100</v>
      </c>
      <c r="P95" s="71">
        <f t="shared" si="37"/>
        <v>400</v>
      </c>
      <c r="Q95" s="71">
        <f t="shared" si="38"/>
        <v>737.5</v>
      </c>
      <c r="R95" s="71">
        <f t="shared" si="39"/>
        <v>947.5</v>
      </c>
      <c r="S95" s="71">
        <f t="shared" si="40"/>
        <v>1487.5</v>
      </c>
      <c r="T95" s="71">
        <f t="shared" si="41"/>
        <v>2387.5</v>
      </c>
      <c r="U95" s="71">
        <f t="shared" si="42"/>
        <v>3287.5</v>
      </c>
      <c r="V95" s="71">
        <f t="shared" si="43"/>
        <v>4687.5</v>
      </c>
      <c r="W95" s="71">
        <f t="shared" si="44"/>
        <v>5647.5</v>
      </c>
      <c r="X95" s="71" t="b">
        <f t="shared" si="30"/>
        <v>0</v>
      </c>
      <c r="Y95" s="71"/>
      <c r="Z95" s="71"/>
      <c r="AA95" s="71"/>
      <c r="AB95" s="71"/>
      <c r="AC95" s="71"/>
      <c r="AD95" s="71"/>
      <c r="AE95" s="71"/>
      <c r="AF95" s="71"/>
    </row>
    <row r="96" spans="1:32" ht="12" customHeight="1" x14ac:dyDescent="0.2">
      <c r="A96" s="6"/>
      <c r="B96" s="103" t="s">
        <v>404</v>
      </c>
      <c r="C96" s="101" t="s">
        <v>417</v>
      </c>
      <c r="D96" s="104" t="s">
        <v>228</v>
      </c>
      <c r="E96" s="105" t="s">
        <v>55</v>
      </c>
      <c r="F96" s="104">
        <v>1.41</v>
      </c>
      <c r="G96" s="106">
        <f>Impreso!L96</f>
        <v>0</v>
      </c>
      <c r="H96" s="108">
        <f t="shared" si="31"/>
        <v>0</v>
      </c>
      <c r="I96" s="53">
        <v>36</v>
      </c>
      <c r="J96" s="106">
        <f>MIN(L96:AF96)</f>
        <v>0</v>
      </c>
      <c r="K96" s="72">
        <f>IF(G96&gt;0,IF(J96&lt;I96,I96,J96),0)</f>
        <v>0</v>
      </c>
      <c r="L96" s="71">
        <f t="shared" si="33"/>
        <v>0</v>
      </c>
      <c r="M96" s="71">
        <f t="shared" si="34"/>
        <v>10</v>
      </c>
      <c r="N96" s="71">
        <f t="shared" si="35"/>
        <v>40</v>
      </c>
      <c r="O96" s="71">
        <f t="shared" si="36"/>
        <v>100</v>
      </c>
      <c r="P96" s="71">
        <f t="shared" si="37"/>
        <v>400</v>
      </c>
      <c r="Q96" s="71">
        <f t="shared" si="38"/>
        <v>737.5</v>
      </c>
      <c r="R96" s="71">
        <f t="shared" si="39"/>
        <v>947.5</v>
      </c>
      <c r="S96" s="71">
        <f t="shared" si="40"/>
        <v>1487.5</v>
      </c>
      <c r="T96" s="71">
        <f t="shared" si="41"/>
        <v>2387.5</v>
      </c>
      <c r="U96" s="71">
        <f t="shared" si="42"/>
        <v>3287.5</v>
      </c>
      <c r="V96" s="71">
        <f t="shared" si="43"/>
        <v>4687.5</v>
      </c>
      <c r="W96" s="71">
        <f t="shared" si="44"/>
        <v>5647.5</v>
      </c>
      <c r="X96" s="71" t="b">
        <f t="shared" si="30"/>
        <v>0</v>
      </c>
      <c r="Y96" s="71"/>
      <c r="Z96" s="71"/>
      <c r="AA96" s="71"/>
      <c r="AB96" s="71"/>
      <c r="AC96" s="71"/>
      <c r="AD96" s="71"/>
      <c r="AE96" s="71"/>
      <c r="AF96" s="71"/>
    </row>
    <row r="97" spans="1:32" ht="12" customHeight="1" x14ac:dyDescent="0.2">
      <c r="A97" s="6"/>
      <c r="B97" s="103" t="s">
        <v>407</v>
      </c>
      <c r="C97" s="101" t="s">
        <v>418</v>
      </c>
      <c r="D97" s="104" t="s">
        <v>228</v>
      </c>
      <c r="E97" s="105" t="s">
        <v>55</v>
      </c>
      <c r="F97" s="104">
        <v>1.0900000000000001</v>
      </c>
      <c r="G97" s="106">
        <f>Impreso!L97</f>
        <v>0</v>
      </c>
      <c r="H97" s="108">
        <f t="shared" si="31"/>
        <v>0</v>
      </c>
      <c r="I97" s="53">
        <v>36</v>
      </c>
      <c r="J97" s="106">
        <f>MIN(L97:AF97)</f>
        <v>0</v>
      </c>
      <c r="K97" s="72">
        <f>IF(G97&gt;0,IF(J97&lt;I97,I97,J97),0)</f>
        <v>0</v>
      </c>
      <c r="L97" s="71">
        <f t="shared" si="33"/>
        <v>0</v>
      </c>
      <c r="M97" s="71">
        <f t="shared" si="34"/>
        <v>10</v>
      </c>
      <c r="N97" s="71">
        <f t="shared" si="35"/>
        <v>40</v>
      </c>
      <c r="O97" s="71">
        <f t="shared" si="36"/>
        <v>100</v>
      </c>
      <c r="P97" s="71">
        <f t="shared" si="37"/>
        <v>400</v>
      </c>
      <c r="Q97" s="71">
        <f t="shared" si="38"/>
        <v>737.5</v>
      </c>
      <c r="R97" s="71">
        <f t="shared" si="39"/>
        <v>947.5</v>
      </c>
      <c r="S97" s="71">
        <f t="shared" si="40"/>
        <v>1487.5</v>
      </c>
      <c r="T97" s="71">
        <f t="shared" si="41"/>
        <v>2387.5</v>
      </c>
      <c r="U97" s="71">
        <f t="shared" si="42"/>
        <v>3287.5</v>
      </c>
      <c r="V97" s="71">
        <f t="shared" si="43"/>
        <v>4687.5</v>
      </c>
      <c r="W97" s="71">
        <f t="shared" si="44"/>
        <v>5647.5</v>
      </c>
      <c r="X97" s="71" t="b">
        <f t="shared" si="30"/>
        <v>0</v>
      </c>
      <c r="Y97" s="71"/>
      <c r="Z97" s="71"/>
      <c r="AA97" s="71"/>
      <c r="AB97" s="71"/>
      <c r="AC97" s="71"/>
      <c r="AD97" s="71"/>
      <c r="AE97" s="71"/>
      <c r="AF97" s="71"/>
    </row>
    <row r="98" spans="1:32" ht="12" customHeight="1" x14ac:dyDescent="0.2">
      <c r="A98" s="6"/>
      <c r="B98" s="103" t="s">
        <v>408</v>
      </c>
      <c r="C98" s="101" t="s">
        <v>419</v>
      </c>
      <c r="D98" s="104" t="s">
        <v>228</v>
      </c>
      <c r="E98" s="105" t="s">
        <v>55</v>
      </c>
      <c r="F98" s="104">
        <v>0.62</v>
      </c>
      <c r="G98" s="106">
        <f>Impreso!L98</f>
        <v>0</v>
      </c>
      <c r="H98" s="108">
        <f t="shared" si="31"/>
        <v>0</v>
      </c>
      <c r="I98" s="53">
        <v>36</v>
      </c>
      <c r="J98" s="106">
        <f>MIN(L98:AF98)</f>
        <v>0</v>
      </c>
      <c r="K98" s="72">
        <f>IF(G98&gt;0,IF(J98&lt;I98,I98,J98),0)</f>
        <v>0</v>
      </c>
      <c r="L98" s="71">
        <f t="shared" si="33"/>
        <v>0</v>
      </c>
      <c r="M98" s="71">
        <f t="shared" si="34"/>
        <v>10</v>
      </c>
      <c r="N98" s="71">
        <f t="shared" si="35"/>
        <v>40</v>
      </c>
      <c r="O98" s="71">
        <f t="shared" si="36"/>
        <v>100</v>
      </c>
      <c r="P98" s="71">
        <f t="shared" si="37"/>
        <v>400</v>
      </c>
      <c r="Q98" s="71">
        <f t="shared" si="38"/>
        <v>737.5</v>
      </c>
      <c r="R98" s="71">
        <f t="shared" si="39"/>
        <v>947.5</v>
      </c>
      <c r="S98" s="71">
        <f t="shared" si="40"/>
        <v>1487.5</v>
      </c>
      <c r="T98" s="71">
        <f t="shared" si="41"/>
        <v>2387.5</v>
      </c>
      <c r="U98" s="71">
        <f t="shared" si="42"/>
        <v>3287.5</v>
      </c>
      <c r="V98" s="71">
        <f t="shared" si="43"/>
        <v>4687.5</v>
      </c>
      <c r="W98" s="71">
        <f t="shared" si="44"/>
        <v>5647.5</v>
      </c>
      <c r="X98" s="71" t="b">
        <f t="shared" si="30"/>
        <v>0</v>
      </c>
      <c r="Y98" s="71"/>
      <c r="Z98" s="71"/>
      <c r="AA98" s="71"/>
      <c r="AB98" s="71"/>
      <c r="AC98" s="71"/>
      <c r="AD98" s="71"/>
      <c r="AE98" s="71"/>
      <c r="AF98" s="71"/>
    </row>
    <row r="99" spans="1:32" ht="12" customHeight="1" x14ac:dyDescent="0.2">
      <c r="A99" s="6"/>
      <c r="B99" s="103" t="s">
        <v>410</v>
      </c>
      <c r="C99" s="101" t="s">
        <v>420</v>
      </c>
      <c r="D99" s="104" t="s">
        <v>228</v>
      </c>
      <c r="E99" s="105" t="s">
        <v>55</v>
      </c>
      <c r="F99" s="104">
        <v>0.19</v>
      </c>
      <c r="G99" s="106">
        <f>Impreso!L99</f>
        <v>0</v>
      </c>
      <c r="H99" s="108">
        <f t="shared" si="31"/>
        <v>0</v>
      </c>
      <c r="I99" s="53">
        <v>36</v>
      </c>
      <c r="J99" s="106">
        <f>MIN(L99:AF99)</f>
        <v>0</v>
      </c>
      <c r="K99" s="72">
        <f>IF(G99&gt;0,IF(J99&lt;I99,I99,J99),0)</f>
        <v>0</v>
      </c>
      <c r="L99" s="71">
        <f t="shared" si="33"/>
        <v>0</v>
      </c>
      <c r="M99" s="71">
        <f t="shared" si="34"/>
        <v>10</v>
      </c>
      <c r="N99" s="71">
        <f t="shared" si="35"/>
        <v>40</v>
      </c>
      <c r="O99" s="71">
        <f t="shared" si="36"/>
        <v>100</v>
      </c>
      <c r="P99" s="71">
        <f t="shared" si="37"/>
        <v>400</v>
      </c>
      <c r="Q99" s="71">
        <f t="shared" si="38"/>
        <v>737.5</v>
      </c>
      <c r="R99" s="71">
        <f t="shared" si="39"/>
        <v>947.5</v>
      </c>
      <c r="S99" s="71">
        <f t="shared" si="40"/>
        <v>1487.5</v>
      </c>
      <c r="T99" s="71">
        <f t="shared" si="41"/>
        <v>2387.5</v>
      </c>
      <c r="U99" s="71">
        <f t="shared" si="42"/>
        <v>3287.5</v>
      </c>
      <c r="V99" s="71">
        <f t="shared" si="43"/>
        <v>4687.5</v>
      </c>
      <c r="W99" s="71">
        <f t="shared" si="44"/>
        <v>5647.5</v>
      </c>
      <c r="X99" s="71" t="b">
        <f t="shared" si="30"/>
        <v>0</v>
      </c>
      <c r="Y99" s="71"/>
      <c r="Z99" s="71"/>
      <c r="AA99" s="71"/>
      <c r="AB99" s="71"/>
      <c r="AC99" s="71"/>
      <c r="AD99" s="71"/>
      <c r="AE99" s="71"/>
      <c r="AF99" s="71"/>
    </row>
    <row r="100" spans="1:32" ht="12" customHeight="1" x14ac:dyDescent="0.2">
      <c r="A100" s="6"/>
      <c r="B100" s="103" t="s">
        <v>412</v>
      </c>
      <c r="C100" s="101" t="s">
        <v>421</v>
      </c>
      <c r="D100" s="104" t="s">
        <v>229</v>
      </c>
      <c r="E100" s="105" t="s">
        <v>18</v>
      </c>
      <c r="F100" s="45">
        <v>3.0000000000000001E-3</v>
      </c>
      <c r="G100" s="106">
        <f>Impreso!L100</f>
        <v>0</v>
      </c>
      <c r="H100" s="108">
        <f t="shared" si="31"/>
        <v>0</v>
      </c>
      <c r="I100" s="53">
        <v>36</v>
      </c>
      <c r="J100" s="106">
        <f>MIN(L100:AF100)</f>
        <v>0</v>
      </c>
      <c r="K100" s="72">
        <f>IF(G100&gt;0,IF(J100&lt;I100,I100,J100),0)</f>
        <v>0</v>
      </c>
      <c r="L100" s="71">
        <f t="shared" si="33"/>
        <v>0</v>
      </c>
      <c r="M100" s="71">
        <f t="shared" si="34"/>
        <v>10</v>
      </c>
      <c r="N100" s="71">
        <f t="shared" si="35"/>
        <v>40</v>
      </c>
      <c r="O100" s="71">
        <f t="shared" si="36"/>
        <v>100</v>
      </c>
      <c r="P100" s="71">
        <f t="shared" si="37"/>
        <v>400</v>
      </c>
      <c r="Q100" s="71">
        <f t="shared" si="38"/>
        <v>737.5</v>
      </c>
      <c r="R100" s="71">
        <f t="shared" si="39"/>
        <v>947.5</v>
      </c>
      <c r="S100" s="71">
        <f t="shared" si="40"/>
        <v>1487.5</v>
      </c>
      <c r="T100" s="71">
        <f t="shared" si="41"/>
        <v>2387.5</v>
      </c>
      <c r="U100" s="71">
        <f t="shared" si="42"/>
        <v>3287.5</v>
      </c>
      <c r="V100" s="71">
        <f t="shared" si="43"/>
        <v>4687.5</v>
      </c>
      <c r="W100" s="71">
        <f t="shared" si="44"/>
        <v>5647.5</v>
      </c>
      <c r="X100" s="71" t="b">
        <f t="shared" si="30"/>
        <v>0</v>
      </c>
      <c r="Y100" s="71"/>
      <c r="Z100" s="71"/>
      <c r="AA100" s="71"/>
      <c r="AB100" s="71"/>
      <c r="AC100" s="71"/>
      <c r="AD100" s="71"/>
      <c r="AE100" s="71"/>
      <c r="AF100" s="71"/>
    </row>
    <row r="101" spans="1:32" ht="12" customHeight="1" x14ac:dyDescent="0.2">
      <c r="A101" s="6"/>
      <c r="B101" s="19" t="s">
        <v>151</v>
      </c>
      <c r="C101" s="36" t="s">
        <v>152</v>
      </c>
      <c r="D101" s="47"/>
      <c r="E101" s="37"/>
      <c r="F101" s="47"/>
      <c r="G101" s="47"/>
      <c r="H101" s="64"/>
      <c r="I101" s="47"/>
      <c r="J101" s="47"/>
      <c r="K101" s="72"/>
      <c r="L101" s="71">
        <f t="shared" si="33"/>
        <v>0</v>
      </c>
      <c r="M101" s="71">
        <f t="shared" si="34"/>
        <v>10</v>
      </c>
      <c r="N101" s="71">
        <f t="shared" si="35"/>
        <v>40</v>
      </c>
      <c r="O101" s="71">
        <f t="shared" si="36"/>
        <v>100</v>
      </c>
      <c r="P101" s="71">
        <f t="shared" si="37"/>
        <v>400</v>
      </c>
      <c r="Q101" s="71">
        <f t="shared" si="38"/>
        <v>737.5</v>
      </c>
      <c r="R101" s="71">
        <f t="shared" si="39"/>
        <v>947.5</v>
      </c>
      <c r="S101" s="71">
        <f t="shared" si="40"/>
        <v>1487.5</v>
      </c>
      <c r="T101" s="71">
        <f t="shared" si="41"/>
        <v>2387.5</v>
      </c>
      <c r="U101" s="71">
        <f t="shared" si="42"/>
        <v>3287.5</v>
      </c>
      <c r="V101" s="71">
        <f t="shared" si="43"/>
        <v>4687.5</v>
      </c>
      <c r="W101" s="71">
        <f t="shared" si="44"/>
        <v>5647.5</v>
      </c>
      <c r="X101" s="71" t="b">
        <f t="shared" si="30"/>
        <v>0</v>
      </c>
      <c r="Y101" s="71"/>
      <c r="Z101" s="71"/>
      <c r="AA101" s="71"/>
      <c r="AB101" s="71"/>
      <c r="AC101" s="71"/>
      <c r="AD101" s="71"/>
      <c r="AE101" s="71"/>
      <c r="AF101" s="71"/>
    </row>
    <row r="102" spans="1:32" ht="12" customHeight="1" x14ac:dyDescent="0.2">
      <c r="A102" s="6"/>
      <c r="B102" s="20" t="s">
        <v>153</v>
      </c>
      <c r="C102" s="21" t="s">
        <v>154</v>
      </c>
      <c r="D102" s="45" t="s">
        <v>230</v>
      </c>
      <c r="E102" s="22" t="s">
        <v>22</v>
      </c>
      <c r="F102" s="53">
        <v>45</v>
      </c>
      <c r="G102" s="56">
        <f>Impreso!L102</f>
        <v>0</v>
      </c>
      <c r="H102" s="95">
        <v>40</v>
      </c>
      <c r="I102" s="53">
        <v>36</v>
      </c>
      <c r="J102" s="56">
        <v>36</v>
      </c>
      <c r="K102" s="72">
        <f>IF(G102&gt;0,IF(J102&lt;I102,I102,J102),0)</f>
        <v>0</v>
      </c>
      <c r="L102" s="71">
        <f t="shared" si="33"/>
        <v>36</v>
      </c>
      <c r="M102" s="71">
        <f t="shared" si="34"/>
        <v>42</v>
      </c>
      <c r="N102" s="71">
        <f t="shared" si="35"/>
        <v>68</v>
      </c>
      <c r="O102" s="71">
        <f t="shared" si="36"/>
        <v>124</v>
      </c>
      <c r="P102" s="71">
        <f t="shared" si="37"/>
        <v>416</v>
      </c>
      <c r="Q102" s="71">
        <f t="shared" si="38"/>
        <v>747.5</v>
      </c>
      <c r="R102" s="71">
        <f t="shared" si="39"/>
        <v>954.7</v>
      </c>
      <c r="S102" s="71">
        <f t="shared" si="40"/>
        <v>1492.3</v>
      </c>
      <c r="T102" s="71">
        <f t="shared" si="41"/>
        <v>2389.9</v>
      </c>
      <c r="U102" s="71">
        <f t="shared" si="42"/>
        <v>3288.7</v>
      </c>
      <c r="V102" s="71">
        <f t="shared" si="43"/>
        <v>4687.7</v>
      </c>
      <c r="W102" s="71">
        <f t="shared" si="44"/>
        <v>5647.54</v>
      </c>
      <c r="X102" s="71" t="b">
        <f t="shared" si="30"/>
        <v>0</v>
      </c>
      <c r="Y102" s="71"/>
      <c r="Z102" s="71"/>
      <c r="AA102" s="71"/>
      <c r="AB102" s="71"/>
      <c r="AC102" s="71"/>
      <c r="AD102" s="71"/>
      <c r="AE102" s="71"/>
      <c r="AF102" s="71"/>
    </row>
    <row r="103" spans="1:32" ht="12" customHeight="1" x14ac:dyDescent="0.2">
      <c r="A103" s="6"/>
      <c r="B103" s="20" t="s">
        <v>155</v>
      </c>
      <c r="C103" s="21" t="s">
        <v>156</v>
      </c>
      <c r="D103" s="45" t="s">
        <v>229</v>
      </c>
      <c r="E103" s="22" t="s">
        <v>18</v>
      </c>
      <c r="F103" s="50">
        <v>3.0000000000000001E-3</v>
      </c>
      <c r="G103" s="42">
        <f>Impreso!L103</f>
        <v>0</v>
      </c>
      <c r="H103" s="63">
        <f t="shared" si="31"/>
        <v>0</v>
      </c>
      <c r="I103" s="53">
        <v>36</v>
      </c>
      <c r="J103" s="56">
        <f>MIN(L103:AF103)</f>
        <v>0</v>
      </c>
      <c r="K103" s="72">
        <f>IF(G103&gt;0,IF(J103&lt;I103,I103,J103),0)</f>
        <v>0</v>
      </c>
      <c r="L103" s="71">
        <f t="shared" si="33"/>
        <v>0</v>
      </c>
      <c r="M103" s="71">
        <f t="shared" si="34"/>
        <v>10</v>
      </c>
      <c r="N103" s="71">
        <f t="shared" si="35"/>
        <v>40</v>
      </c>
      <c r="O103" s="71">
        <f t="shared" si="36"/>
        <v>100</v>
      </c>
      <c r="P103" s="71">
        <f t="shared" si="37"/>
        <v>400</v>
      </c>
      <c r="Q103" s="71">
        <f t="shared" si="38"/>
        <v>737.5</v>
      </c>
      <c r="R103" s="71">
        <f t="shared" si="39"/>
        <v>947.5</v>
      </c>
      <c r="S103" s="71">
        <f t="shared" si="40"/>
        <v>1487.5</v>
      </c>
      <c r="T103" s="71">
        <f t="shared" si="41"/>
        <v>2387.5</v>
      </c>
      <c r="U103" s="71">
        <f t="shared" si="42"/>
        <v>3287.5</v>
      </c>
      <c r="V103" s="71">
        <f t="shared" si="43"/>
        <v>4687.5</v>
      </c>
      <c r="W103" s="71">
        <f t="shared" si="44"/>
        <v>5647.5</v>
      </c>
      <c r="X103" s="71" t="b">
        <f t="shared" si="30"/>
        <v>0</v>
      </c>
      <c r="Y103" s="71"/>
      <c r="Z103" s="71"/>
      <c r="AA103" s="71"/>
      <c r="AB103" s="71"/>
      <c r="AC103" s="71"/>
      <c r="AD103" s="71"/>
      <c r="AE103" s="71"/>
      <c r="AF103" s="71"/>
    </row>
    <row r="104" spans="1:32" ht="12" customHeight="1" x14ac:dyDescent="0.2">
      <c r="A104" s="6"/>
      <c r="B104" s="19" t="s">
        <v>157</v>
      </c>
      <c r="C104" s="36" t="s">
        <v>158</v>
      </c>
      <c r="D104" s="47"/>
      <c r="E104" s="37"/>
      <c r="F104" s="47"/>
      <c r="G104" s="47"/>
      <c r="H104" s="64"/>
      <c r="I104" s="47"/>
      <c r="J104" s="47"/>
      <c r="K104" s="72"/>
      <c r="L104" s="71">
        <f t="shared" si="33"/>
        <v>0</v>
      </c>
      <c r="M104" s="71">
        <f t="shared" si="34"/>
        <v>10</v>
      </c>
      <c r="N104" s="71">
        <f t="shared" si="35"/>
        <v>40</v>
      </c>
      <c r="O104" s="71">
        <f t="shared" si="36"/>
        <v>100</v>
      </c>
      <c r="P104" s="71">
        <f t="shared" si="37"/>
        <v>400</v>
      </c>
      <c r="Q104" s="71">
        <f t="shared" si="38"/>
        <v>737.5</v>
      </c>
      <c r="R104" s="71">
        <f t="shared" si="39"/>
        <v>947.5</v>
      </c>
      <c r="S104" s="71">
        <f t="shared" si="40"/>
        <v>1487.5</v>
      </c>
      <c r="T104" s="71">
        <f t="shared" si="41"/>
        <v>2387.5</v>
      </c>
      <c r="U104" s="71">
        <f t="shared" si="42"/>
        <v>3287.5</v>
      </c>
      <c r="V104" s="71">
        <f t="shared" si="43"/>
        <v>4687.5</v>
      </c>
      <c r="W104" s="71">
        <f t="shared" si="44"/>
        <v>5647.5</v>
      </c>
      <c r="X104" s="71" t="b">
        <f t="shared" si="30"/>
        <v>0</v>
      </c>
      <c r="Y104" s="71"/>
      <c r="Z104" s="71"/>
      <c r="AA104" s="71"/>
      <c r="AB104" s="71"/>
      <c r="AC104" s="71"/>
      <c r="AD104" s="71"/>
      <c r="AE104" s="71"/>
      <c r="AF104" s="71"/>
    </row>
    <row r="105" spans="1:32" ht="12" customHeight="1" x14ac:dyDescent="0.2">
      <c r="A105" s="6"/>
      <c r="B105" s="20" t="s">
        <v>159</v>
      </c>
      <c r="C105" s="101" t="s">
        <v>434</v>
      </c>
      <c r="D105" s="45" t="s">
        <v>230</v>
      </c>
      <c r="E105" s="22" t="s">
        <v>22</v>
      </c>
      <c r="F105" s="50">
        <v>45</v>
      </c>
      <c r="G105" s="42">
        <f>Impreso!L105</f>
        <v>0</v>
      </c>
      <c r="H105" s="63">
        <v>40</v>
      </c>
      <c r="I105" s="53">
        <v>36</v>
      </c>
      <c r="J105" s="56">
        <v>36</v>
      </c>
      <c r="K105" s="72">
        <f>IF(G105&gt;0,IF(J105&lt;I105,I105,J105),0)</f>
        <v>0</v>
      </c>
      <c r="L105" s="71">
        <f t="shared" si="33"/>
        <v>36</v>
      </c>
      <c r="M105" s="71">
        <f t="shared" si="34"/>
        <v>42</v>
      </c>
      <c r="N105" s="71">
        <f t="shared" si="35"/>
        <v>68</v>
      </c>
      <c r="O105" s="71">
        <f t="shared" si="36"/>
        <v>124</v>
      </c>
      <c r="P105" s="71">
        <f t="shared" si="37"/>
        <v>416</v>
      </c>
      <c r="Q105" s="71">
        <f t="shared" si="38"/>
        <v>747.5</v>
      </c>
      <c r="R105" s="71">
        <f t="shared" si="39"/>
        <v>954.7</v>
      </c>
      <c r="S105" s="71">
        <f t="shared" si="40"/>
        <v>1492.3</v>
      </c>
      <c r="T105" s="71">
        <f t="shared" si="41"/>
        <v>2389.9</v>
      </c>
      <c r="U105" s="71">
        <f t="shared" si="42"/>
        <v>3288.7</v>
      </c>
      <c r="V105" s="71">
        <f t="shared" si="43"/>
        <v>4687.7</v>
      </c>
      <c r="W105" s="71">
        <f t="shared" si="44"/>
        <v>5647.54</v>
      </c>
      <c r="X105" s="71" t="b">
        <f t="shared" si="30"/>
        <v>0</v>
      </c>
      <c r="Y105" s="71"/>
      <c r="Z105" s="71"/>
      <c r="AA105" s="71"/>
      <c r="AB105" s="71"/>
      <c r="AC105" s="71"/>
      <c r="AD105" s="71"/>
      <c r="AE105" s="71"/>
      <c r="AF105" s="71"/>
    </row>
    <row r="106" spans="1:32" ht="12" customHeight="1" x14ac:dyDescent="0.2">
      <c r="A106" s="6"/>
      <c r="B106" s="20" t="s">
        <v>160</v>
      </c>
      <c r="C106" s="21" t="s">
        <v>161</v>
      </c>
      <c r="D106" s="45" t="s">
        <v>229</v>
      </c>
      <c r="E106" s="22" t="s">
        <v>18</v>
      </c>
      <c r="F106" s="50">
        <v>3.0000000000000001E-3</v>
      </c>
      <c r="G106" s="42">
        <f>Impreso!L106</f>
        <v>0</v>
      </c>
      <c r="H106" s="63">
        <f t="shared" si="31"/>
        <v>0</v>
      </c>
      <c r="I106" s="53">
        <v>36</v>
      </c>
      <c r="J106" s="56">
        <f>MIN(L106:AF106)</f>
        <v>0</v>
      </c>
      <c r="K106" s="72">
        <f>IF(G106&gt;0,IF(J106&lt;I106,I106,J106),0)</f>
        <v>0</v>
      </c>
      <c r="L106" s="71">
        <f t="shared" si="33"/>
        <v>0</v>
      </c>
      <c r="M106" s="71">
        <f t="shared" si="34"/>
        <v>10</v>
      </c>
      <c r="N106" s="71">
        <f t="shared" si="35"/>
        <v>40</v>
      </c>
      <c r="O106" s="71">
        <f t="shared" si="36"/>
        <v>100</v>
      </c>
      <c r="P106" s="71">
        <f t="shared" si="37"/>
        <v>400</v>
      </c>
      <c r="Q106" s="71">
        <f t="shared" si="38"/>
        <v>737.5</v>
      </c>
      <c r="R106" s="71">
        <f t="shared" si="39"/>
        <v>947.5</v>
      </c>
      <c r="S106" s="71">
        <f t="shared" si="40"/>
        <v>1487.5</v>
      </c>
      <c r="T106" s="71">
        <f t="shared" si="41"/>
        <v>2387.5</v>
      </c>
      <c r="U106" s="71">
        <f t="shared" si="42"/>
        <v>3287.5</v>
      </c>
      <c r="V106" s="71">
        <f t="shared" si="43"/>
        <v>4687.5</v>
      </c>
      <c r="W106" s="71">
        <f t="shared" si="44"/>
        <v>5647.5</v>
      </c>
      <c r="X106" s="71" t="b">
        <f t="shared" si="30"/>
        <v>0</v>
      </c>
      <c r="Y106" s="71"/>
      <c r="Z106" s="71"/>
      <c r="AA106" s="71"/>
      <c r="AB106" s="71"/>
      <c r="AC106" s="71"/>
      <c r="AD106" s="71"/>
      <c r="AE106" s="71"/>
      <c r="AF106" s="71"/>
    </row>
    <row r="107" spans="1:32" ht="12" customHeight="1" x14ac:dyDescent="0.2">
      <c r="A107" s="6"/>
      <c r="B107" s="20" t="s">
        <v>162</v>
      </c>
      <c r="C107" s="21" t="s">
        <v>163</v>
      </c>
      <c r="D107" s="46" t="s">
        <v>230</v>
      </c>
      <c r="E107" s="22" t="s">
        <v>22</v>
      </c>
      <c r="F107" s="51" t="s">
        <v>262</v>
      </c>
      <c r="G107" s="42">
        <f>Impreso!L107</f>
        <v>0</v>
      </c>
      <c r="H107" s="63"/>
      <c r="I107" s="55" t="s">
        <v>22</v>
      </c>
      <c r="J107" s="83"/>
      <c r="K107" s="72"/>
      <c r="L107" s="71">
        <f t="shared" si="33"/>
        <v>0</v>
      </c>
      <c r="M107" s="71">
        <f t="shared" si="34"/>
        <v>10</v>
      </c>
      <c r="N107" s="71">
        <f t="shared" si="35"/>
        <v>40</v>
      </c>
      <c r="O107" s="71">
        <f t="shared" si="36"/>
        <v>100</v>
      </c>
      <c r="P107" s="71">
        <f t="shared" si="37"/>
        <v>400</v>
      </c>
      <c r="Q107" s="71">
        <f t="shared" si="38"/>
        <v>737.5</v>
      </c>
      <c r="R107" s="71">
        <f t="shared" si="39"/>
        <v>947.5</v>
      </c>
      <c r="S107" s="71">
        <f t="shared" si="40"/>
        <v>1487.5</v>
      </c>
      <c r="T107" s="71">
        <f t="shared" si="41"/>
        <v>2387.5</v>
      </c>
      <c r="U107" s="71">
        <f t="shared" si="42"/>
        <v>3287.5</v>
      </c>
      <c r="V107" s="71">
        <f t="shared" si="43"/>
        <v>4687.5</v>
      </c>
      <c r="W107" s="71">
        <f t="shared" si="44"/>
        <v>5647.5</v>
      </c>
      <c r="X107" s="71" t="b">
        <f t="shared" si="30"/>
        <v>0</v>
      </c>
      <c r="Y107" s="71"/>
      <c r="Z107" s="71"/>
      <c r="AA107" s="71"/>
      <c r="AB107" s="71"/>
      <c r="AC107" s="71"/>
      <c r="AD107" s="71"/>
      <c r="AE107" s="71"/>
      <c r="AF107" s="71"/>
    </row>
    <row r="108" spans="1:32" ht="12" customHeight="1" x14ac:dyDescent="0.2">
      <c r="A108" s="6"/>
      <c r="B108" s="20" t="s">
        <v>253</v>
      </c>
      <c r="C108" s="21" t="s">
        <v>254</v>
      </c>
      <c r="D108" s="46"/>
      <c r="E108" s="22" t="s">
        <v>18</v>
      </c>
      <c r="F108" s="51">
        <v>8.5999999999999998E-4</v>
      </c>
      <c r="G108" s="42">
        <f>Impreso!L108</f>
        <v>0</v>
      </c>
      <c r="H108" s="63">
        <f>F108*G108</f>
        <v>0</v>
      </c>
      <c r="I108" s="55">
        <v>36</v>
      </c>
      <c r="J108" s="56">
        <f>MIN(L108:AF108)</f>
        <v>0</v>
      </c>
      <c r="K108" s="72">
        <f>IF(G108&gt;0,IF(J108&lt;I108,I108,J108),0)</f>
        <v>0</v>
      </c>
      <c r="L108" s="71">
        <f t="shared" si="33"/>
        <v>0</v>
      </c>
      <c r="M108" s="71">
        <f t="shared" si="34"/>
        <v>10</v>
      </c>
      <c r="N108" s="71">
        <f t="shared" si="35"/>
        <v>40</v>
      </c>
      <c r="O108" s="71">
        <f t="shared" si="36"/>
        <v>100</v>
      </c>
      <c r="P108" s="71">
        <f t="shared" si="37"/>
        <v>400</v>
      </c>
      <c r="Q108" s="71">
        <f t="shared" si="38"/>
        <v>737.5</v>
      </c>
      <c r="R108" s="71">
        <f t="shared" si="39"/>
        <v>947.5</v>
      </c>
      <c r="S108" s="71">
        <f t="shared" si="40"/>
        <v>1487.5</v>
      </c>
      <c r="T108" s="71">
        <f t="shared" si="41"/>
        <v>2387.5</v>
      </c>
      <c r="U108" s="71">
        <f t="shared" si="42"/>
        <v>3287.5</v>
      </c>
      <c r="V108" s="71">
        <f t="shared" si="43"/>
        <v>4687.5</v>
      </c>
      <c r="W108" s="71">
        <f t="shared" si="44"/>
        <v>5647.5</v>
      </c>
      <c r="X108" s="71" t="b">
        <f t="shared" si="30"/>
        <v>0</v>
      </c>
      <c r="Y108" s="71"/>
      <c r="Z108" s="71"/>
      <c r="AA108" s="71"/>
      <c r="AB108" s="71"/>
      <c r="AC108" s="71"/>
      <c r="AD108" s="71"/>
      <c r="AE108" s="71"/>
      <c r="AF108" s="71"/>
    </row>
    <row r="109" spans="1:32" ht="12" customHeight="1" x14ac:dyDescent="0.2">
      <c r="A109" s="6"/>
      <c r="B109" s="20" t="s">
        <v>164</v>
      </c>
      <c r="C109" s="21" t="s">
        <v>165</v>
      </c>
      <c r="D109" s="45" t="s">
        <v>229</v>
      </c>
      <c r="E109" s="22" t="s">
        <v>18</v>
      </c>
      <c r="F109" s="50">
        <v>3.0000000000000001E-3</v>
      </c>
      <c r="G109" s="42">
        <f>Impreso!L109</f>
        <v>0</v>
      </c>
      <c r="H109" s="63">
        <f>F109*G109</f>
        <v>0</v>
      </c>
      <c r="I109" s="53">
        <v>36</v>
      </c>
      <c r="J109" s="56">
        <f>MIN(L109:AF109)</f>
        <v>0</v>
      </c>
      <c r="K109" s="72">
        <f>IF(G109&gt;0,IF(J109&lt;I109,I109,J109),0)</f>
        <v>0</v>
      </c>
      <c r="L109" s="71">
        <f>IF(H109&lt;=100,0.9*H109)</f>
        <v>0</v>
      </c>
      <c r="M109" s="71">
        <f>IF(H109&lt;=300,90+0.8*(H109-100))</f>
        <v>10</v>
      </c>
      <c r="N109" s="71">
        <f>IF(H109&lt;=600,250+0.7*(H109-300))</f>
        <v>40</v>
      </c>
      <c r="O109" s="71">
        <f>IF(H109&lt;=1500,460+0.6*(H109-600))</f>
        <v>100</v>
      </c>
      <c r="P109" s="71">
        <f>IF(H109&lt;=2250,1000+0.4*(H109-1500))</f>
        <v>400</v>
      </c>
      <c r="Q109" s="71">
        <f>IF(H109&lt;=3000,1300+0.25*(H109-2250))</f>
        <v>737.5</v>
      </c>
      <c r="R109" s="71">
        <f>IF(H109&lt;=9000,1487.5+0.18*(H109-3000))</f>
        <v>947.5</v>
      </c>
      <c r="S109" s="71">
        <f>IF(H109&lt;=15000,2567.5+0.12*(H109-9000))</f>
        <v>1487.5</v>
      </c>
      <c r="T109" s="71">
        <f>IF(H109&lt;=30000,3287.5+0.06*(H109-15000))</f>
        <v>2387.5</v>
      </c>
      <c r="U109" s="71">
        <f>IF(H109&lt;=60000,4187.5+0.03*(H109-30000))</f>
        <v>3287.5</v>
      </c>
      <c r="V109" s="71">
        <f>IF(H109&lt;=240000,4987.5+0.005*(H109-60000))</f>
        <v>4687.5</v>
      </c>
      <c r="W109" s="71">
        <f>IF(H109&lt;=352500,5887.5+0.001*(H109-240000))</f>
        <v>5647.5</v>
      </c>
      <c r="X109" s="71" t="b">
        <f>IF(H109&gt;352500,6000)</f>
        <v>0</v>
      </c>
      <c r="Y109" s="71"/>
      <c r="Z109" s="71"/>
      <c r="AA109" s="71"/>
      <c r="AB109" s="71"/>
      <c r="AC109" s="71"/>
      <c r="AD109" s="71"/>
      <c r="AE109" s="71"/>
      <c r="AF109" s="71"/>
    </row>
    <row r="110" spans="1:32" ht="12" customHeight="1" x14ac:dyDescent="0.2">
      <c r="A110" s="6"/>
      <c r="B110" s="24"/>
      <c r="C110" s="25"/>
      <c r="D110" s="8"/>
      <c r="E110" s="25"/>
      <c r="F110" s="13"/>
      <c r="H110" s="61"/>
      <c r="I110" s="15"/>
      <c r="J110" s="14"/>
      <c r="K110" s="74">
        <f>SUM(K4:K109)</f>
        <v>0</v>
      </c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</row>
    <row r="111" spans="1:32" ht="12" customHeight="1" x14ac:dyDescent="0.2">
      <c r="A111" s="6"/>
      <c r="B111" s="26"/>
      <c r="C111" s="27"/>
      <c r="D111" s="8"/>
      <c r="E111" s="27"/>
      <c r="F111" s="13"/>
      <c r="G111" s="2"/>
      <c r="H111" s="77"/>
      <c r="I111" s="62"/>
      <c r="J111" s="85"/>
      <c r="K111" s="73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</row>
    <row r="112" spans="1:32" ht="12" customHeight="1" x14ac:dyDescent="0.2">
      <c r="A112" s="6"/>
      <c r="B112" s="26"/>
      <c r="C112" s="27"/>
      <c r="D112" s="8"/>
      <c r="E112" s="27"/>
      <c r="F112" s="13"/>
      <c r="G112" s="93">
        <f>IF(Impreso!S10="X",1,0)</f>
        <v>0</v>
      </c>
      <c r="H112" s="4" t="s">
        <v>171</v>
      </c>
      <c r="I112" s="62" t="s">
        <v>172</v>
      </c>
      <c r="J112" s="85">
        <f>'A4'!D4</f>
        <v>0.25</v>
      </c>
      <c r="K112" s="73">
        <f>$K$110*G112*J112</f>
        <v>0</v>
      </c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</row>
    <row r="113" spans="1:32" ht="12" customHeight="1" x14ac:dyDescent="0.2">
      <c r="A113" s="6"/>
      <c r="B113" s="26"/>
      <c r="C113" s="27"/>
      <c r="D113" s="8"/>
      <c r="E113" s="27"/>
      <c r="F113" s="13"/>
      <c r="G113" s="93">
        <f>IF(Impreso!S26="X",1,0)</f>
        <v>0</v>
      </c>
      <c r="H113" s="4" t="s">
        <v>189</v>
      </c>
      <c r="I113" s="62" t="s">
        <v>240</v>
      </c>
      <c r="J113" s="85">
        <f>'A4'!D23</f>
        <v>0.6</v>
      </c>
      <c r="K113" s="73">
        <f>$K$110*G113*J113</f>
        <v>0</v>
      </c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</row>
    <row r="114" spans="1:32" ht="12" customHeight="1" x14ac:dyDescent="0.2">
      <c r="A114" s="6"/>
      <c r="B114" s="26"/>
      <c r="C114" s="27"/>
      <c r="D114" s="8"/>
      <c r="E114" s="27"/>
      <c r="F114" s="13"/>
      <c r="G114" s="93">
        <f>IF(Impreso!S37="X",1,0)</f>
        <v>0</v>
      </c>
      <c r="H114" s="4" t="s">
        <v>201</v>
      </c>
      <c r="I114" s="87" t="s">
        <v>202</v>
      </c>
      <c r="J114" s="85">
        <f>'A4'!D51</f>
        <v>0.25</v>
      </c>
      <c r="K114" s="73">
        <f>$K$110*G114*J114</f>
        <v>0</v>
      </c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</row>
    <row r="115" spans="1:32" ht="12" customHeight="1" x14ac:dyDescent="0.2">
      <c r="A115" s="6"/>
      <c r="B115" s="26"/>
      <c r="C115" s="27"/>
      <c r="D115" s="8"/>
      <c r="E115" s="27"/>
      <c r="F115" s="13"/>
      <c r="G115" s="93">
        <f>IF(Impreso!S45="X",1,0)</f>
        <v>1</v>
      </c>
      <c r="H115" s="4" t="s">
        <v>205</v>
      </c>
      <c r="I115" s="62" t="s">
        <v>206</v>
      </c>
      <c r="J115" s="85">
        <f>'A4'!D62</f>
        <v>1</v>
      </c>
      <c r="K115" s="73">
        <f>$K$110*G115*J115</f>
        <v>0</v>
      </c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</row>
    <row r="116" spans="1:32" ht="12" customHeight="1" x14ac:dyDescent="0.2">
      <c r="A116" s="6"/>
      <c r="B116" s="26"/>
      <c r="C116" s="27"/>
      <c r="D116" s="8"/>
      <c r="E116" s="27"/>
      <c r="F116" s="13"/>
      <c r="G116" s="93">
        <f>IF(Impreso!S46="X",1,0)</f>
        <v>0</v>
      </c>
      <c r="H116" s="4" t="s">
        <v>207</v>
      </c>
      <c r="I116" s="62" t="s">
        <v>241</v>
      </c>
      <c r="J116" s="85">
        <f>'A4'!D63</f>
        <v>0.5</v>
      </c>
      <c r="K116" s="73">
        <f t="shared" ref="K116:K119" si="45">$K$110*G116*J116</f>
        <v>0</v>
      </c>
      <c r="L116" s="71"/>
      <c r="M116" s="71"/>
      <c r="N116" s="71"/>
      <c r="O116" s="71"/>
      <c r="P116" s="71"/>
      <c r="Q116" s="71"/>
      <c r="R116" s="71"/>
      <c r="S116" s="71"/>
      <c r="T116" t="s">
        <v>487</v>
      </c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</row>
    <row r="117" spans="1:32" ht="12" customHeight="1" x14ac:dyDescent="0.2">
      <c r="A117" s="6"/>
      <c r="B117" s="26"/>
      <c r="C117" s="27"/>
      <c r="D117" s="8"/>
      <c r="E117" s="27"/>
      <c r="F117" s="13"/>
      <c r="G117" s="93">
        <f>IF(Impreso!S77="X",1,0)</f>
        <v>0</v>
      </c>
      <c r="H117" s="4" t="s">
        <v>447</v>
      </c>
      <c r="I117" s="62" t="s">
        <v>242</v>
      </c>
      <c r="J117" s="85">
        <f>'A4'!D73</f>
        <v>1</v>
      </c>
      <c r="K117" s="73">
        <f>$K$110*G117*J117</f>
        <v>0</v>
      </c>
      <c r="L117" s="71"/>
      <c r="M117" s="71"/>
      <c r="N117" s="71"/>
      <c r="O117" s="71"/>
      <c r="P117" s="71"/>
      <c r="Q117" s="71"/>
      <c r="R117" s="71"/>
      <c r="S117" s="71"/>
      <c r="T117">
        <v>100</v>
      </c>
      <c r="U117">
        <v>0</v>
      </c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</row>
    <row r="118" spans="1:32" ht="12" customHeight="1" x14ac:dyDescent="0.2">
      <c r="A118" s="6"/>
      <c r="B118" s="26"/>
      <c r="C118" s="27"/>
      <c r="D118" s="8"/>
      <c r="E118" s="27"/>
      <c r="F118" s="13"/>
      <c r="G118" s="93">
        <f>IF(Impreso!S47="X",1,0)</f>
        <v>0</v>
      </c>
      <c r="H118" s="4" t="s">
        <v>260</v>
      </c>
      <c r="I118" s="62" t="s">
        <v>266</v>
      </c>
      <c r="J118" s="85">
        <f>'A4'!D69</f>
        <v>1</v>
      </c>
      <c r="K118" s="73">
        <f>$K$110*G118*J118</f>
        <v>0</v>
      </c>
      <c r="L118" s="71"/>
      <c r="M118" s="71"/>
      <c r="N118" s="71"/>
      <c r="O118" s="71"/>
      <c r="P118" s="71"/>
      <c r="Q118" s="71"/>
      <c r="R118" s="71"/>
      <c r="S118" s="71"/>
      <c r="T118">
        <v>192.91</v>
      </c>
      <c r="U118">
        <v>11.45</v>
      </c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</row>
    <row r="119" spans="1:32" ht="12" customHeight="1" x14ac:dyDescent="0.2">
      <c r="A119" s="6"/>
      <c r="B119" s="26"/>
      <c r="C119" s="27"/>
      <c r="D119" s="8"/>
      <c r="E119" s="27"/>
      <c r="F119" s="13"/>
      <c r="G119" s="93">
        <f>IF(Impreso!S22="X",1,0)</f>
        <v>0</v>
      </c>
      <c r="H119" s="4" t="s">
        <v>183</v>
      </c>
      <c r="I119" s="62" t="s">
        <v>433</v>
      </c>
      <c r="J119" s="85">
        <v>0.6</v>
      </c>
      <c r="K119" s="73">
        <f t="shared" si="45"/>
        <v>0</v>
      </c>
      <c r="L119" s="71"/>
      <c r="M119" s="71"/>
      <c r="N119" s="71"/>
      <c r="O119" s="71"/>
      <c r="P119" s="71"/>
      <c r="Q119" s="71"/>
      <c r="R119" s="71"/>
      <c r="S119" s="71"/>
      <c r="T119">
        <v>300</v>
      </c>
      <c r="U119">
        <v>50</v>
      </c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</row>
    <row r="120" spans="1:32" ht="12" customHeight="1" x14ac:dyDescent="0.2">
      <c r="A120" s="6"/>
      <c r="B120" s="26"/>
      <c r="C120" s="27"/>
      <c r="D120" s="8"/>
      <c r="E120" s="27"/>
      <c r="F120" s="13"/>
      <c r="G120" s="93">
        <f>IF(Impreso!S20="X",1,0)</f>
        <v>0</v>
      </c>
      <c r="H120" s="4" t="s">
        <v>179</v>
      </c>
      <c r="I120" s="62" t="s">
        <v>528</v>
      </c>
      <c r="J120" s="85">
        <v>0.6</v>
      </c>
      <c r="K120" s="73">
        <f>$K$110*G120*J120</f>
        <v>0</v>
      </c>
      <c r="L120" s="71"/>
      <c r="M120" s="71"/>
      <c r="N120" s="71"/>
      <c r="O120" s="71"/>
      <c r="P120" s="71"/>
      <c r="Q120" s="71"/>
      <c r="R120" s="71"/>
      <c r="S120" s="71"/>
      <c r="T120">
        <v>385.82</v>
      </c>
      <c r="U120">
        <v>80.900000000000006</v>
      </c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</row>
    <row r="121" spans="1:32" ht="12" customHeight="1" x14ac:dyDescent="0.2">
      <c r="A121" s="6"/>
      <c r="B121" s="26"/>
      <c r="C121" s="27"/>
      <c r="D121" s="8"/>
      <c r="E121" s="27"/>
      <c r="F121" s="13"/>
      <c r="G121" s="2"/>
      <c r="H121" s="86"/>
      <c r="I121" s="62"/>
      <c r="J121" s="85"/>
      <c r="K121" s="73"/>
      <c r="L121" s="71"/>
      <c r="M121" s="71"/>
      <c r="N121" s="71"/>
      <c r="O121" s="71"/>
      <c r="P121" s="71"/>
      <c r="Q121" s="71"/>
      <c r="R121" s="71"/>
      <c r="S121" s="71"/>
      <c r="T121">
        <v>578.82000000000005</v>
      </c>
      <c r="U121">
        <v>142.63</v>
      </c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</row>
    <row r="122" spans="1:32" ht="12" customHeight="1" x14ac:dyDescent="0.2">
      <c r="A122" s="6"/>
      <c r="B122" s="26"/>
      <c r="C122" s="27"/>
      <c r="D122" s="8"/>
      <c r="E122" s="27"/>
      <c r="F122" s="13"/>
      <c r="G122" s="2"/>
      <c r="H122" s="86"/>
      <c r="I122" s="62"/>
      <c r="J122" s="85"/>
      <c r="K122" s="73"/>
      <c r="L122" s="71"/>
      <c r="M122" s="71"/>
      <c r="N122" s="71"/>
      <c r="O122" s="71"/>
      <c r="P122" s="71"/>
      <c r="Q122" s="71"/>
      <c r="R122" s="71"/>
      <c r="S122" s="71"/>
      <c r="T122">
        <v>771.63</v>
      </c>
      <c r="U122">
        <v>196.65</v>
      </c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</row>
    <row r="123" spans="1:32" ht="12" customHeight="1" x14ac:dyDescent="0.2">
      <c r="A123" s="6"/>
      <c r="B123" s="26"/>
      <c r="C123" s="27"/>
      <c r="D123" s="8"/>
      <c r="E123" s="27"/>
      <c r="F123" s="13"/>
      <c r="G123" s="2"/>
      <c r="H123" s="77"/>
      <c r="I123" s="62"/>
      <c r="J123" s="85"/>
      <c r="K123" s="73"/>
      <c r="R123" s="71"/>
      <c r="S123" s="71"/>
      <c r="T123">
        <v>964.54</v>
      </c>
      <c r="U123">
        <v>246.81</v>
      </c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</row>
    <row r="124" spans="1:32" ht="12" customHeight="1" x14ac:dyDescent="0.2">
      <c r="A124" s="6"/>
      <c r="B124" s="26"/>
      <c r="C124" s="27"/>
      <c r="D124" s="8"/>
      <c r="E124" s="27"/>
      <c r="F124" s="13"/>
      <c r="G124" s="2"/>
      <c r="H124" s="77"/>
      <c r="I124" s="62"/>
      <c r="J124" s="85"/>
      <c r="K124" s="73"/>
      <c r="L124" s="15" t="s">
        <v>586</v>
      </c>
      <c r="R124" s="71"/>
      <c r="S124" s="71"/>
      <c r="T124">
        <v>1929.08</v>
      </c>
      <c r="U124">
        <v>478.3</v>
      </c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</row>
    <row r="125" spans="1:32" ht="12" customHeight="1" x14ac:dyDescent="0.2">
      <c r="A125" s="6"/>
      <c r="B125" s="26"/>
      <c r="C125" s="27"/>
      <c r="D125" s="8"/>
      <c r="E125" s="27"/>
      <c r="F125" s="13"/>
      <c r="G125" s="2"/>
      <c r="H125" s="77"/>
      <c r="I125" s="62"/>
      <c r="J125" s="85"/>
      <c r="K125" s="73"/>
      <c r="L125" s="85" t="s">
        <v>587</v>
      </c>
      <c r="M125" s="85" t="s">
        <v>588</v>
      </c>
      <c r="N125" s="2" t="s">
        <v>589</v>
      </c>
      <c r="O125" s="2" t="s">
        <v>590</v>
      </c>
      <c r="P125" s="2" t="s">
        <v>591</v>
      </c>
      <c r="T125">
        <v>2893.61</v>
      </c>
      <c r="U125">
        <v>690.5</v>
      </c>
    </row>
    <row r="126" spans="1:32" ht="12" customHeight="1" x14ac:dyDescent="0.2">
      <c r="A126" s="6"/>
      <c r="B126" s="26"/>
      <c r="C126" s="27"/>
      <c r="D126" s="8"/>
      <c r="E126" s="27"/>
      <c r="F126" s="13"/>
      <c r="G126" s="2"/>
      <c r="H126" s="77"/>
      <c r="I126" s="62"/>
      <c r="J126" s="85"/>
      <c r="K126" s="73"/>
      <c r="L126" s="71">
        <v>28.35</v>
      </c>
      <c r="M126" s="71">
        <v>34.01</v>
      </c>
      <c r="N126" s="71">
        <v>45.35</v>
      </c>
      <c r="O126" s="71">
        <v>56.69</v>
      </c>
      <c r="P126" s="71">
        <v>85.04</v>
      </c>
      <c r="R126" s="71"/>
      <c r="S126" s="71"/>
      <c r="T126">
        <v>3858.15</v>
      </c>
      <c r="U126">
        <v>883.41</v>
      </c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</row>
    <row r="127" spans="1:32" ht="12" customHeight="1" x14ac:dyDescent="0.2">
      <c r="A127" s="6"/>
      <c r="B127" s="26"/>
      <c r="C127" s="27"/>
      <c r="D127" s="8"/>
      <c r="E127" s="27"/>
      <c r="F127" s="13"/>
      <c r="G127" s="2"/>
      <c r="H127" s="77"/>
      <c r="I127" s="62"/>
      <c r="J127" s="85"/>
      <c r="K127" s="73"/>
      <c r="L127" s="71">
        <v>28.35</v>
      </c>
      <c r="M127" s="71">
        <v>34.01</v>
      </c>
      <c r="N127" s="71">
        <v>45.35</v>
      </c>
      <c r="O127" s="71">
        <v>56.69</v>
      </c>
      <c r="P127" s="71">
        <v>85.04</v>
      </c>
      <c r="R127" s="71"/>
      <c r="S127" s="71"/>
      <c r="T127">
        <v>5787.23</v>
      </c>
      <c r="U127">
        <v>1230.6400000000001</v>
      </c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</row>
    <row r="128" spans="1:32" ht="12" customHeight="1" x14ac:dyDescent="0.2">
      <c r="A128" s="6"/>
      <c r="B128" s="26"/>
      <c r="C128" s="27"/>
      <c r="D128" s="8"/>
      <c r="E128" s="27"/>
      <c r="F128" s="13"/>
      <c r="G128" s="2"/>
      <c r="H128" s="77"/>
      <c r="I128" s="62"/>
      <c r="J128" s="85"/>
      <c r="K128" s="73"/>
      <c r="L128" s="85"/>
      <c r="M128" s="85"/>
      <c r="N128" s="2"/>
      <c r="O128" s="2"/>
      <c r="T128">
        <v>6845.75</v>
      </c>
      <c r="U128">
        <v>1400</v>
      </c>
    </row>
    <row r="129" spans="1:21" ht="12" customHeight="1" x14ac:dyDescent="0.2">
      <c r="A129" s="6"/>
      <c r="B129" s="26"/>
      <c r="C129" s="27"/>
      <c r="D129" s="8"/>
      <c r="E129" s="27"/>
      <c r="F129" s="13"/>
      <c r="G129" s="2"/>
      <c r="H129" s="77"/>
      <c r="I129" s="62"/>
      <c r="J129" s="85"/>
      <c r="K129" s="73"/>
      <c r="L129" s="85"/>
      <c r="M129" s="85"/>
      <c r="N129" s="2"/>
      <c r="O129" s="2"/>
      <c r="T129">
        <v>7716.31</v>
      </c>
      <c r="U129">
        <v>1400</v>
      </c>
    </row>
    <row r="130" spans="1:21" ht="12" customHeight="1" x14ac:dyDescent="0.2">
      <c r="A130" s="6"/>
      <c r="B130" s="26"/>
      <c r="C130" s="27"/>
      <c r="D130" s="8"/>
      <c r="E130" s="27"/>
      <c r="F130" s="13"/>
      <c r="G130" s="2"/>
      <c r="H130" s="77"/>
      <c r="I130" s="62"/>
      <c r="J130" s="85"/>
      <c r="K130" s="73"/>
      <c r="L130" s="85"/>
      <c r="M130" s="85"/>
      <c r="N130" s="2"/>
      <c r="O130" s="2"/>
      <c r="T130">
        <v>11574.46</v>
      </c>
      <c r="U130">
        <v>1400</v>
      </c>
    </row>
    <row r="131" spans="1:21" ht="12" customHeight="1" x14ac:dyDescent="0.2">
      <c r="A131" s="6"/>
      <c r="B131" s="26"/>
      <c r="C131" s="27"/>
      <c r="D131" s="8"/>
      <c r="E131" s="27"/>
      <c r="F131" s="13"/>
      <c r="G131" s="2"/>
      <c r="H131" s="77"/>
      <c r="I131" s="62"/>
      <c r="J131" s="85"/>
      <c r="K131" s="73"/>
      <c r="L131" s="85"/>
      <c r="M131" s="85"/>
      <c r="N131" s="2"/>
      <c r="O131" s="2"/>
      <c r="T131">
        <v>15432.61</v>
      </c>
      <c r="U131">
        <v>1400</v>
      </c>
    </row>
    <row r="132" spans="1:21" ht="12" customHeight="1" x14ac:dyDescent="0.2">
      <c r="A132" s="6"/>
      <c r="B132" s="28"/>
      <c r="C132" s="29"/>
      <c r="D132" s="8"/>
      <c r="E132" s="29"/>
      <c r="F132" s="13"/>
      <c r="G132" s="2"/>
      <c r="H132" s="77"/>
      <c r="I132" s="62"/>
      <c r="J132" s="85"/>
      <c r="K132" s="73"/>
      <c r="L132" s="85"/>
      <c r="M132" s="85"/>
      <c r="N132" s="2"/>
      <c r="O132" s="2"/>
      <c r="T132">
        <v>19290.759999999998</v>
      </c>
      <c r="U132">
        <v>1400</v>
      </c>
    </row>
    <row r="133" spans="1:21" ht="12" customHeight="1" x14ac:dyDescent="0.2">
      <c r="A133" s="6"/>
      <c r="B133" s="17"/>
      <c r="C133" s="18"/>
      <c r="D133" s="8"/>
      <c r="E133" s="18"/>
      <c r="F133" s="13"/>
      <c r="G133" s="2"/>
      <c r="H133" s="77"/>
      <c r="I133" s="62"/>
      <c r="J133" s="85"/>
      <c r="K133" s="73"/>
      <c r="L133" s="85"/>
      <c r="M133" s="85"/>
      <c r="N133" s="2"/>
      <c r="O133" s="2"/>
      <c r="T133">
        <v>38581.53</v>
      </c>
      <c r="U133">
        <v>1400</v>
      </c>
    </row>
    <row r="134" spans="1:21" ht="12" customHeight="1" x14ac:dyDescent="0.2">
      <c r="A134" s="6"/>
      <c r="B134" s="17"/>
      <c r="C134" s="18"/>
      <c r="D134" s="8"/>
      <c r="E134" s="18"/>
      <c r="F134" s="13"/>
      <c r="G134" s="2"/>
      <c r="H134" s="77"/>
      <c r="I134" s="62"/>
      <c r="J134" s="85"/>
      <c r="K134" s="73"/>
      <c r="L134" s="85"/>
      <c r="M134" s="85"/>
      <c r="N134" s="2"/>
      <c r="O134" s="2"/>
      <c r="T134">
        <v>77163.05</v>
      </c>
      <c r="U134">
        <v>1400</v>
      </c>
    </row>
    <row r="135" spans="1:21" ht="12" customHeight="1" x14ac:dyDescent="0.2">
      <c r="A135" s="6"/>
      <c r="B135" s="17"/>
      <c r="C135" s="18"/>
      <c r="D135" s="8"/>
      <c r="E135" s="18"/>
      <c r="F135" s="13"/>
      <c r="G135" s="2"/>
      <c r="H135" s="77"/>
      <c r="I135" s="62"/>
      <c r="J135" s="85"/>
      <c r="K135" s="73"/>
      <c r="L135" s="85"/>
      <c r="M135" s="85"/>
      <c r="N135" s="2"/>
      <c r="O135" s="2"/>
      <c r="T135">
        <v>154326.1</v>
      </c>
      <c r="U135">
        <v>1400</v>
      </c>
    </row>
    <row r="136" spans="1:21" ht="12" customHeight="1" x14ac:dyDescent="0.2">
      <c r="A136" s="6"/>
      <c r="B136" s="17"/>
      <c r="C136" s="18"/>
      <c r="D136" s="8"/>
      <c r="E136" s="18"/>
      <c r="F136" s="13"/>
      <c r="G136" s="2"/>
      <c r="H136" s="77"/>
      <c r="I136" s="62"/>
      <c r="J136" s="85"/>
      <c r="K136" s="73"/>
      <c r="L136" s="85"/>
      <c r="M136" s="85"/>
      <c r="N136" s="2"/>
      <c r="O136" s="2"/>
      <c r="T136">
        <v>308652.2</v>
      </c>
      <c r="U136">
        <v>1400</v>
      </c>
    </row>
    <row r="137" spans="1:21" ht="12" customHeight="1" x14ac:dyDescent="0.2">
      <c r="A137" s="6"/>
      <c r="B137" s="17"/>
      <c r="C137" s="18"/>
      <c r="D137" s="8"/>
      <c r="E137" s="18"/>
      <c r="F137" s="13"/>
      <c r="H137" s="61"/>
      <c r="I137" s="15"/>
      <c r="J137" s="14"/>
      <c r="K137" s="65"/>
      <c r="L137" s="14"/>
      <c r="M137" s="14"/>
      <c r="T137">
        <v>617304.41</v>
      </c>
      <c r="U137">
        <v>1400</v>
      </c>
    </row>
    <row r="138" spans="1:21" ht="12" customHeight="1" x14ac:dyDescent="0.2">
      <c r="B138" s="17"/>
      <c r="C138" s="18"/>
      <c r="E138" s="18"/>
      <c r="F138" s="12"/>
      <c r="H138" s="61"/>
      <c r="I138" s="15"/>
      <c r="J138" s="15"/>
      <c r="K138" s="66"/>
      <c r="T138">
        <v>1234608.82</v>
      </c>
      <c r="U138">
        <v>1400</v>
      </c>
    </row>
    <row r="139" spans="1:21" ht="12" customHeight="1" x14ac:dyDescent="0.2">
      <c r="B139" s="17"/>
      <c r="C139" s="18"/>
      <c r="E139" s="18"/>
      <c r="F139" s="12"/>
      <c r="H139" s="61"/>
      <c r="I139" s="15"/>
      <c r="J139" s="15"/>
      <c r="K139" s="66"/>
    </row>
    <row r="140" spans="1:21" ht="12" customHeight="1" x14ac:dyDescent="0.2">
      <c r="B140" s="17"/>
      <c r="C140" s="18"/>
      <c r="E140" s="18"/>
      <c r="F140" s="12"/>
      <c r="I140" s="15"/>
      <c r="J140" s="15"/>
      <c r="K140" s="66"/>
    </row>
    <row r="141" spans="1:21" ht="12" customHeight="1" x14ac:dyDescent="0.2">
      <c r="B141" s="17"/>
      <c r="C141" s="18"/>
      <c r="E141" s="18"/>
      <c r="F141" s="12"/>
      <c r="I141" s="15"/>
      <c r="J141" s="15"/>
      <c r="K141" s="66"/>
    </row>
    <row r="142" spans="1:21" ht="12" customHeight="1" x14ac:dyDescent="0.2">
      <c r="B142" s="17"/>
      <c r="C142" s="18"/>
      <c r="E142" s="18"/>
      <c r="F142" s="12"/>
      <c r="I142" s="15"/>
      <c r="J142" s="15"/>
      <c r="K142" s="66"/>
    </row>
    <row r="143" spans="1:21" ht="12" customHeight="1" x14ac:dyDescent="0.2">
      <c r="B143" s="17"/>
      <c r="C143" s="18"/>
      <c r="E143" s="18"/>
      <c r="F143" s="12"/>
      <c r="I143" s="15"/>
      <c r="J143" s="15"/>
      <c r="K143" s="66"/>
    </row>
    <row r="144" spans="1:21" ht="12" customHeight="1" x14ac:dyDescent="0.2">
      <c r="B144" s="17"/>
      <c r="C144" s="18"/>
      <c r="E144" s="18"/>
      <c r="F144" s="12"/>
      <c r="I144" s="15"/>
      <c r="J144" s="15"/>
      <c r="K144" s="66"/>
    </row>
    <row r="145" spans="2:11" ht="12" customHeight="1" x14ac:dyDescent="0.2">
      <c r="B145" s="17"/>
      <c r="C145" s="18"/>
      <c r="E145" s="18"/>
      <c r="F145" s="12"/>
      <c r="I145" s="15"/>
      <c r="J145" s="15"/>
      <c r="K145" s="66"/>
    </row>
    <row r="146" spans="2:11" ht="12" customHeight="1" x14ac:dyDescent="0.2">
      <c r="B146" s="17"/>
      <c r="C146" s="18"/>
      <c r="E146" s="18"/>
      <c r="F146" s="12"/>
      <c r="I146" s="15"/>
      <c r="J146" s="15"/>
      <c r="K146" s="66"/>
    </row>
    <row r="147" spans="2:11" ht="12" customHeight="1" x14ac:dyDescent="0.2">
      <c r="B147" s="17"/>
      <c r="C147" s="18"/>
      <c r="E147" s="18"/>
      <c r="F147" s="12"/>
      <c r="I147" s="15"/>
      <c r="J147" s="15"/>
      <c r="K147" s="66"/>
    </row>
    <row r="148" spans="2:11" ht="12" customHeight="1" x14ac:dyDescent="0.2">
      <c r="B148" s="17"/>
      <c r="C148" s="18"/>
      <c r="E148" s="18"/>
      <c r="F148" s="12"/>
      <c r="I148" s="15"/>
      <c r="J148" s="15"/>
      <c r="K148" s="66"/>
    </row>
    <row r="149" spans="2:11" ht="12" customHeight="1" x14ac:dyDescent="0.2">
      <c r="B149" s="17"/>
      <c r="C149" s="18"/>
      <c r="E149" s="18"/>
      <c r="F149" s="12"/>
      <c r="I149" s="15"/>
      <c r="J149" s="15"/>
      <c r="K149" s="66"/>
    </row>
    <row r="150" spans="2:11" ht="12" customHeight="1" x14ac:dyDescent="0.2">
      <c r="B150" s="17"/>
      <c r="C150" s="18"/>
      <c r="E150" s="18"/>
      <c r="F150" s="12"/>
      <c r="I150" s="15"/>
      <c r="J150" s="15"/>
      <c r="K150" s="66"/>
    </row>
    <row r="151" spans="2:11" ht="12" customHeight="1" x14ac:dyDescent="0.2">
      <c r="B151" s="17"/>
      <c r="C151" s="18"/>
      <c r="E151" s="18"/>
      <c r="F151" s="12"/>
      <c r="I151" s="15"/>
      <c r="J151" s="15"/>
      <c r="K151" s="66"/>
    </row>
    <row r="152" spans="2:11" ht="12" customHeight="1" x14ac:dyDescent="0.2">
      <c r="B152" s="17"/>
      <c r="C152" s="18"/>
      <c r="E152" s="18"/>
      <c r="F152" s="12"/>
      <c r="I152" s="15"/>
      <c r="J152" s="15"/>
      <c r="K152" s="66"/>
    </row>
    <row r="153" spans="2:11" ht="12" customHeight="1" x14ac:dyDescent="0.2">
      <c r="B153" s="17"/>
      <c r="C153" s="18"/>
      <c r="E153" s="18"/>
      <c r="F153" s="12"/>
      <c r="I153" s="15"/>
      <c r="J153" s="15"/>
      <c r="K153" s="66"/>
    </row>
    <row r="154" spans="2:11" ht="12" customHeight="1" x14ac:dyDescent="0.2">
      <c r="B154" s="17"/>
      <c r="C154" s="18"/>
      <c r="E154" s="18"/>
      <c r="F154" s="12"/>
      <c r="I154" s="15"/>
      <c r="J154" s="15"/>
      <c r="K154" s="15"/>
    </row>
    <row r="155" spans="2:11" ht="12" customHeight="1" x14ac:dyDescent="0.2">
      <c r="B155" s="17"/>
      <c r="C155" s="18"/>
      <c r="E155" s="18"/>
      <c r="F155" s="12"/>
      <c r="I155" s="15"/>
      <c r="J155" s="15"/>
      <c r="K155" s="15"/>
    </row>
    <row r="156" spans="2:11" ht="12" customHeight="1" x14ac:dyDescent="0.2">
      <c r="B156" s="17"/>
      <c r="C156" s="18"/>
      <c r="E156" s="18"/>
      <c r="F156" s="12"/>
      <c r="I156" s="15"/>
      <c r="J156" s="15"/>
      <c r="K156" s="15"/>
    </row>
    <row r="157" spans="2:11" ht="12" customHeight="1" x14ac:dyDescent="0.2">
      <c r="B157" s="17"/>
      <c r="C157" s="18"/>
      <c r="E157" s="18"/>
      <c r="F157" s="12"/>
      <c r="I157" s="15"/>
      <c r="J157" s="15"/>
      <c r="K157" s="15"/>
    </row>
    <row r="158" spans="2:11" ht="12" customHeight="1" x14ac:dyDescent="0.2">
      <c r="B158" s="17"/>
      <c r="C158" s="18"/>
      <c r="E158" s="18"/>
      <c r="F158" s="12"/>
      <c r="I158" s="15"/>
      <c r="J158" s="15"/>
      <c r="K158" s="15"/>
    </row>
    <row r="159" spans="2:11" ht="12" customHeight="1" x14ac:dyDescent="0.2">
      <c r="B159" s="17"/>
      <c r="C159" s="18"/>
      <c r="E159" s="18"/>
      <c r="F159" s="12"/>
      <c r="I159" s="15"/>
      <c r="J159" s="15"/>
      <c r="K159" s="15"/>
    </row>
    <row r="160" spans="2:11" ht="12" customHeight="1" x14ac:dyDescent="0.2">
      <c r="B160" s="17"/>
      <c r="C160" s="18"/>
      <c r="E160" s="18"/>
      <c r="F160" s="12"/>
      <c r="I160" s="15"/>
      <c r="J160" s="15"/>
      <c r="K160" s="15"/>
    </row>
    <row r="161" spans="2:11" ht="12" customHeight="1" x14ac:dyDescent="0.2">
      <c r="B161" s="17"/>
      <c r="C161" s="18"/>
      <c r="E161" s="18"/>
      <c r="F161" s="12"/>
      <c r="I161" s="15"/>
      <c r="J161" s="15"/>
      <c r="K161" s="15"/>
    </row>
    <row r="162" spans="2:11" ht="12" customHeight="1" x14ac:dyDescent="0.2">
      <c r="B162" s="17"/>
      <c r="C162" s="18"/>
      <c r="E162" s="18"/>
      <c r="F162" s="12"/>
      <c r="I162" s="15"/>
      <c r="J162" s="15"/>
      <c r="K162" s="15"/>
    </row>
    <row r="163" spans="2:11" ht="12" customHeight="1" x14ac:dyDescent="0.2">
      <c r="B163" s="17"/>
      <c r="C163" s="18"/>
      <c r="E163" s="18"/>
      <c r="F163" s="12"/>
      <c r="I163" s="15"/>
      <c r="J163" s="15"/>
      <c r="K163" s="15"/>
    </row>
    <row r="164" spans="2:11" ht="12" customHeight="1" x14ac:dyDescent="0.2">
      <c r="B164" s="17"/>
      <c r="C164" s="18"/>
      <c r="E164" s="18"/>
      <c r="F164" s="12"/>
      <c r="I164" s="15"/>
      <c r="J164" s="15"/>
      <c r="K164" s="15"/>
    </row>
    <row r="165" spans="2:11" ht="12" customHeight="1" x14ac:dyDescent="0.2">
      <c r="B165" s="17"/>
      <c r="C165" s="18"/>
      <c r="E165" s="18"/>
      <c r="F165" s="12"/>
      <c r="I165" s="15"/>
      <c r="J165" s="15"/>
      <c r="K165" s="15"/>
    </row>
    <row r="166" spans="2:11" ht="12" customHeight="1" x14ac:dyDescent="0.2">
      <c r="B166" s="17"/>
      <c r="C166" s="18"/>
      <c r="E166" s="18"/>
      <c r="F166" s="12"/>
      <c r="I166" s="15"/>
      <c r="J166" s="15"/>
      <c r="K166" s="15"/>
    </row>
    <row r="167" spans="2:11" ht="12" customHeight="1" x14ac:dyDescent="0.2">
      <c r="B167" s="17"/>
      <c r="C167" s="18"/>
      <c r="E167" s="18"/>
      <c r="F167" s="12"/>
      <c r="I167" s="15"/>
      <c r="J167" s="15"/>
      <c r="K167" s="15"/>
    </row>
    <row r="168" spans="2:11" ht="12" customHeight="1" x14ac:dyDescent="0.2">
      <c r="B168" s="17"/>
      <c r="C168" s="18"/>
      <c r="E168" s="18"/>
      <c r="F168" s="12"/>
      <c r="I168" s="15"/>
      <c r="J168" s="15"/>
      <c r="K168" s="15"/>
    </row>
    <row r="169" spans="2:11" ht="12" customHeight="1" x14ac:dyDescent="0.2">
      <c r="B169" s="17"/>
      <c r="C169" s="18"/>
      <c r="E169" s="18"/>
      <c r="F169" s="12"/>
      <c r="I169" s="15"/>
      <c r="J169" s="15"/>
      <c r="K169" s="15"/>
    </row>
    <row r="170" spans="2:11" ht="12" customHeight="1" x14ac:dyDescent="0.2">
      <c r="B170" s="17"/>
      <c r="C170" s="18"/>
      <c r="E170" s="18"/>
      <c r="F170" s="12"/>
      <c r="I170" s="15"/>
      <c r="J170" s="15"/>
      <c r="K170" s="15"/>
    </row>
    <row r="171" spans="2:11" ht="12" customHeight="1" x14ac:dyDescent="0.2">
      <c r="B171" s="17"/>
      <c r="C171" s="18"/>
      <c r="E171" s="18"/>
      <c r="F171" s="12"/>
      <c r="I171" s="15"/>
      <c r="J171" s="15"/>
      <c r="K171" s="15"/>
    </row>
    <row r="172" spans="2:11" ht="12" customHeight="1" x14ac:dyDescent="0.2">
      <c r="B172" s="17"/>
      <c r="C172" s="18"/>
      <c r="E172" s="18"/>
      <c r="F172" s="12"/>
      <c r="I172" s="15"/>
      <c r="J172" s="15"/>
      <c r="K172" s="15"/>
    </row>
    <row r="173" spans="2:11" ht="12" customHeight="1" x14ac:dyDescent="0.2">
      <c r="B173" s="17"/>
      <c r="C173" s="18"/>
      <c r="E173" s="18"/>
      <c r="F173" s="12"/>
      <c r="I173" s="15"/>
      <c r="J173" s="15"/>
      <c r="K173" s="15"/>
    </row>
    <row r="174" spans="2:11" ht="12" customHeight="1" x14ac:dyDescent="0.2">
      <c r="B174" s="17"/>
      <c r="C174" s="18"/>
      <c r="E174" s="18"/>
      <c r="F174" s="12"/>
      <c r="I174" s="15"/>
      <c r="J174" s="15"/>
      <c r="K174" s="15"/>
    </row>
    <row r="175" spans="2:11" ht="12" customHeight="1" x14ac:dyDescent="0.2">
      <c r="B175" s="17"/>
      <c r="C175" s="18"/>
      <c r="E175" s="18"/>
      <c r="F175" s="12"/>
      <c r="I175" s="15"/>
      <c r="J175" s="15"/>
      <c r="K175" s="15"/>
    </row>
    <row r="176" spans="2:11" ht="12" customHeight="1" x14ac:dyDescent="0.2">
      <c r="B176" s="17"/>
      <c r="C176" s="18"/>
      <c r="E176" s="18"/>
      <c r="F176" s="12"/>
      <c r="I176" s="15"/>
      <c r="J176" s="15"/>
      <c r="K176" s="15"/>
    </row>
    <row r="177" spans="2:11" ht="12" customHeight="1" x14ac:dyDescent="0.2">
      <c r="B177" s="17"/>
      <c r="C177" s="18"/>
      <c r="E177" s="18"/>
      <c r="F177" s="12"/>
      <c r="I177" s="15"/>
      <c r="J177" s="15"/>
      <c r="K177" s="15"/>
    </row>
    <row r="178" spans="2:11" ht="12" customHeight="1" x14ac:dyDescent="0.2">
      <c r="B178" s="17"/>
      <c r="C178" s="18"/>
      <c r="E178" s="18"/>
      <c r="F178" s="12"/>
      <c r="I178" s="15"/>
      <c r="J178" s="15"/>
      <c r="K178" s="15"/>
    </row>
    <row r="179" spans="2:11" ht="12" customHeight="1" x14ac:dyDescent="0.2">
      <c r="B179" s="17"/>
      <c r="C179" s="18"/>
      <c r="E179" s="18"/>
      <c r="F179" s="12"/>
      <c r="I179" s="15"/>
      <c r="J179" s="15"/>
      <c r="K179" s="15"/>
    </row>
    <row r="180" spans="2:11" ht="12" customHeight="1" x14ac:dyDescent="0.2">
      <c r="B180" s="17"/>
      <c r="C180" s="18"/>
      <c r="E180" s="18"/>
      <c r="F180" s="12"/>
      <c r="I180" s="15"/>
      <c r="J180" s="15"/>
      <c r="K180" s="15"/>
    </row>
    <row r="181" spans="2:11" ht="12" customHeight="1" x14ac:dyDescent="0.2">
      <c r="B181" s="17"/>
      <c r="C181" s="18"/>
      <c r="E181" s="18"/>
      <c r="F181" s="12"/>
      <c r="I181" s="15"/>
      <c r="J181" s="15"/>
      <c r="K181" s="15"/>
    </row>
    <row r="182" spans="2:11" ht="12" customHeight="1" x14ac:dyDescent="0.2">
      <c r="B182" s="17"/>
      <c r="C182" s="18"/>
      <c r="E182" s="18"/>
      <c r="F182" s="12"/>
      <c r="I182" s="15"/>
      <c r="J182" s="15"/>
      <c r="K182" s="15"/>
    </row>
    <row r="183" spans="2:11" ht="12" customHeight="1" x14ac:dyDescent="0.2">
      <c r="B183" s="17"/>
      <c r="C183" s="18"/>
      <c r="E183" s="18"/>
      <c r="F183" s="12"/>
      <c r="I183" s="15"/>
      <c r="J183" s="15"/>
      <c r="K183" s="15"/>
    </row>
    <row r="184" spans="2:11" ht="12" customHeight="1" x14ac:dyDescent="0.2">
      <c r="B184" s="17"/>
      <c r="C184" s="18"/>
      <c r="E184" s="18"/>
      <c r="F184" s="12"/>
      <c r="I184" s="15"/>
      <c r="J184" s="15"/>
      <c r="K184" s="15"/>
    </row>
    <row r="185" spans="2:11" ht="12" customHeight="1" x14ac:dyDescent="0.2">
      <c r="B185" s="17"/>
      <c r="C185" s="18"/>
      <c r="E185" s="18"/>
      <c r="F185" s="12"/>
      <c r="I185" s="15"/>
      <c r="J185" s="15"/>
      <c r="K185" s="15"/>
    </row>
    <row r="186" spans="2:11" ht="12" customHeight="1" x14ac:dyDescent="0.2">
      <c r="B186" s="17"/>
      <c r="C186" s="18"/>
      <c r="E186" s="18"/>
      <c r="F186" s="12"/>
      <c r="I186" s="15"/>
      <c r="J186" s="15"/>
      <c r="K186" s="15"/>
    </row>
    <row r="187" spans="2:11" ht="12" customHeight="1" x14ac:dyDescent="0.2">
      <c r="B187" s="17"/>
      <c r="C187" s="18"/>
      <c r="E187" s="18"/>
      <c r="F187" s="12"/>
      <c r="I187" s="15"/>
      <c r="J187" s="15"/>
      <c r="K187" s="15"/>
    </row>
    <row r="188" spans="2:11" ht="12" customHeight="1" x14ac:dyDescent="0.2">
      <c r="B188" s="17"/>
      <c r="C188" s="18"/>
      <c r="E188" s="18"/>
      <c r="F188" s="12"/>
      <c r="I188" s="15"/>
      <c r="J188" s="15"/>
      <c r="K188" s="15"/>
    </row>
    <row r="189" spans="2:11" ht="12" customHeight="1" x14ac:dyDescent="0.2">
      <c r="B189" s="17"/>
      <c r="C189" s="18"/>
      <c r="E189" s="18"/>
      <c r="F189" s="12"/>
      <c r="I189" s="15"/>
      <c r="J189" s="15"/>
      <c r="K189" s="15"/>
    </row>
    <row r="190" spans="2:11" ht="12" customHeight="1" x14ac:dyDescent="0.2">
      <c r="B190" s="17"/>
      <c r="C190" s="18"/>
      <c r="E190" s="18"/>
      <c r="F190" s="12"/>
      <c r="I190" s="15"/>
      <c r="J190" s="15"/>
      <c r="K190" s="15"/>
    </row>
    <row r="191" spans="2:11" ht="12" customHeight="1" x14ac:dyDescent="0.2">
      <c r="B191" s="17"/>
      <c r="C191" s="18"/>
      <c r="E191" s="18"/>
      <c r="F191" s="12"/>
      <c r="I191" s="15"/>
      <c r="J191" s="15"/>
      <c r="K191" s="15"/>
    </row>
    <row r="192" spans="2:11" ht="12" customHeight="1" x14ac:dyDescent="0.2">
      <c r="B192" s="17"/>
      <c r="C192" s="18"/>
      <c r="E192" s="18"/>
      <c r="F192" s="12"/>
      <c r="I192" s="15"/>
      <c r="J192" s="15"/>
      <c r="K192" s="15"/>
    </row>
    <row r="193" spans="2:11" ht="12" customHeight="1" x14ac:dyDescent="0.2">
      <c r="B193" s="17"/>
      <c r="C193" s="18"/>
      <c r="E193" s="18"/>
      <c r="F193" s="12"/>
      <c r="I193" s="15"/>
      <c r="J193" s="15"/>
      <c r="K193" s="15"/>
    </row>
    <row r="194" spans="2:11" ht="12" customHeight="1" x14ac:dyDescent="0.2">
      <c r="B194" s="17"/>
      <c r="C194" s="18"/>
      <c r="E194" s="18"/>
      <c r="F194" s="12"/>
      <c r="I194" s="15"/>
      <c r="J194" s="15"/>
      <c r="K194" s="15"/>
    </row>
    <row r="195" spans="2:11" ht="12" customHeight="1" x14ac:dyDescent="0.2">
      <c r="B195" s="17"/>
      <c r="C195" s="18"/>
      <c r="E195" s="18"/>
      <c r="F195" s="12"/>
      <c r="I195" s="15"/>
      <c r="J195" s="15"/>
      <c r="K195" s="15"/>
    </row>
    <row r="196" spans="2:11" ht="12" customHeight="1" x14ac:dyDescent="0.2">
      <c r="B196" s="17"/>
      <c r="C196" s="18"/>
      <c r="E196" s="18"/>
      <c r="F196" s="12"/>
      <c r="I196" s="15"/>
      <c r="J196" s="15"/>
      <c r="K196" s="15"/>
    </row>
    <row r="197" spans="2:11" ht="12" customHeight="1" x14ac:dyDescent="0.2">
      <c r="B197" s="17"/>
      <c r="C197" s="18"/>
      <c r="E197" s="18"/>
      <c r="F197" s="12"/>
      <c r="I197" s="15"/>
      <c r="J197" s="15"/>
      <c r="K197" s="15"/>
    </row>
    <row r="198" spans="2:11" ht="12" customHeight="1" x14ac:dyDescent="0.2">
      <c r="B198" s="17"/>
      <c r="C198" s="18"/>
      <c r="E198" s="18"/>
      <c r="F198" s="12"/>
      <c r="I198" s="15"/>
      <c r="J198" s="15"/>
      <c r="K198" s="15"/>
    </row>
    <row r="199" spans="2:11" ht="12" customHeight="1" x14ac:dyDescent="0.2">
      <c r="B199" s="17"/>
      <c r="C199" s="18"/>
      <c r="E199" s="18"/>
      <c r="F199" s="12"/>
      <c r="I199" s="15"/>
      <c r="J199" s="15"/>
      <c r="K199" s="15"/>
    </row>
    <row r="200" spans="2:11" ht="12" customHeight="1" x14ac:dyDescent="0.2">
      <c r="B200" s="17"/>
      <c r="C200" s="18"/>
      <c r="E200" s="18"/>
      <c r="F200" s="12"/>
      <c r="I200" s="15"/>
      <c r="J200" s="15"/>
      <c r="K200" s="15"/>
    </row>
    <row r="201" spans="2:11" ht="12" customHeight="1" x14ac:dyDescent="0.2">
      <c r="B201" s="17"/>
      <c r="C201" s="18"/>
      <c r="E201" s="18"/>
      <c r="F201" s="12"/>
      <c r="I201" s="15"/>
      <c r="J201" s="15"/>
      <c r="K201" s="15"/>
    </row>
    <row r="202" spans="2:11" ht="12" customHeight="1" x14ac:dyDescent="0.2">
      <c r="B202" s="17"/>
      <c r="C202" s="18"/>
      <c r="E202" s="18"/>
      <c r="F202" s="12"/>
      <c r="I202" s="15"/>
      <c r="J202" s="15"/>
      <c r="K202" s="15"/>
    </row>
    <row r="203" spans="2:11" ht="12" customHeight="1" x14ac:dyDescent="0.2">
      <c r="B203" s="17"/>
      <c r="C203" s="18"/>
      <c r="E203" s="18"/>
      <c r="F203" s="12"/>
      <c r="I203" s="15"/>
      <c r="J203" s="15"/>
      <c r="K203" s="15"/>
    </row>
    <row r="204" spans="2:11" ht="12" customHeight="1" x14ac:dyDescent="0.2">
      <c r="B204" s="17"/>
      <c r="C204" s="18"/>
      <c r="E204" s="18"/>
      <c r="F204" s="12"/>
      <c r="I204" s="15"/>
      <c r="J204" s="15"/>
      <c r="K204" s="15"/>
    </row>
    <row r="205" spans="2:11" ht="12" customHeight="1" x14ac:dyDescent="0.2">
      <c r="B205" s="17"/>
      <c r="C205" s="18"/>
      <c r="E205" s="18"/>
      <c r="F205" s="12"/>
      <c r="I205" s="15"/>
      <c r="J205" s="15"/>
      <c r="K205" s="15"/>
    </row>
    <row r="206" spans="2:11" ht="12" customHeight="1" x14ac:dyDescent="0.2">
      <c r="B206" s="17"/>
      <c r="C206" s="18"/>
      <c r="E206" s="18"/>
      <c r="F206" s="12"/>
      <c r="I206" s="15"/>
      <c r="J206" s="15"/>
      <c r="K206" s="15"/>
    </row>
    <row r="207" spans="2:11" ht="12" customHeight="1" x14ac:dyDescent="0.2">
      <c r="B207" s="17"/>
      <c r="C207" s="18"/>
      <c r="E207" s="18"/>
      <c r="F207" s="12"/>
      <c r="I207" s="15"/>
      <c r="J207" s="15"/>
      <c r="K207" s="15"/>
    </row>
    <row r="208" spans="2:11" ht="12" customHeight="1" x14ac:dyDescent="0.2">
      <c r="B208" s="17"/>
      <c r="C208" s="18"/>
      <c r="E208" s="18"/>
      <c r="F208" s="12"/>
      <c r="I208" s="15"/>
      <c r="J208" s="15"/>
      <c r="K208" s="15"/>
    </row>
    <row r="209" spans="2:11" ht="12" customHeight="1" x14ac:dyDescent="0.2">
      <c r="B209" s="17"/>
      <c r="C209" s="18"/>
      <c r="E209" s="18"/>
      <c r="F209" s="12"/>
      <c r="I209" s="15"/>
      <c r="J209" s="15"/>
      <c r="K209" s="15"/>
    </row>
    <row r="210" spans="2:11" ht="12" customHeight="1" x14ac:dyDescent="0.2">
      <c r="B210" s="17"/>
      <c r="C210" s="18"/>
      <c r="E210" s="18"/>
      <c r="F210" s="12"/>
      <c r="I210" s="15"/>
      <c r="J210" s="15"/>
      <c r="K210" s="15"/>
    </row>
    <row r="211" spans="2:11" ht="12" customHeight="1" x14ac:dyDescent="0.2">
      <c r="B211" s="17"/>
      <c r="C211" s="18"/>
      <c r="E211" s="18"/>
      <c r="F211" s="12"/>
      <c r="I211" s="15"/>
      <c r="J211" s="15"/>
      <c r="K211" s="15"/>
    </row>
    <row r="212" spans="2:11" ht="12" customHeight="1" x14ac:dyDescent="0.2">
      <c r="B212" s="17"/>
      <c r="C212" s="18"/>
      <c r="E212" s="18"/>
      <c r="F212" s="18"/>
      <c r="I212" s="15"/>
      <c r="J212" s="15"/>
      <c r="K212" s="15"/>
    </row>
    <row r="213" spans="2:11" ht="12" customHeight="1" x14ac:dyDescent="0.2">
      <c r="B213" s="17"/>
      <c r="C213" s="18"/>
      <c r="E213" s="18"/>
      <c r="F213" s="18"/>
      <c r="I213" s="15"/>
      <c r="J213" s="15"/>
      <c r="K213" s="15"/>
    </row>
    <row r="214" spans="2:11" ht="12" customHeight="1" x14ac:dyDescent="0.2">
      <c r="B214" s="17"/>
      <c r="C214" s="18"/>
      <c r="E214" s="18"/>
      <c r="F214" s="18"/>
      <c r="I214" s="15"/>
      <c r="J214" s="15"/>
      <c r="K214" s="15"/>
    </row>
    <row r="215" spans="2:11" ht="12" customHeight="1" x14ac:dyDescent="0.2">
      <c r="B215" s="17"/>
      <c r="C215" s="18"/>
      <c r="E215" s="18"/>
      <c r="F215" s="18"/>
      <c r="I215" s="15"/>
      <c r="J215" s="15"/>
      <c r="K215" s="15"/>
    </row>
    <row r="216" spans="2:11" ht="12" customHeight="1" x14ac:dyDescent="0.2">
      <c r="B216" s="17"/>
      <c r="C216" s="18"/>
      <c r="E216" s="18"/>
      <c r="F216" s="18"/>
      <c r="I216" s="15"/>
      <c r="J216" s="15"/>
      <c r="K216" s="15"/>
    </row>
    <row r="217" spans="2:11" ht="12" customHeight="1" x14ac:dyDescent="0.2">
      <c r="B217" s="17"/>
      <c r="C217" s="18"/>
      <c r="E217" s="18"/>
      <c r="F217" s="18"/>
      <c r="I217" s="15"/>
      <c r="J217" s="15"/>
      <c r="K217" s="15"/>
    </row>
    <row r="218" spans="2:11" ht="12" customHeight="1" x14ac:dyDescent="0.2">
      <c r="B218" s="17"/>
      <c r="C218" s="18"/>
      <c r="E218" s="18"/>
      <c r="F218" s="18"/>
      <c r="I218" s="15"/>
      <c r="J218" s="15"/>
      <c r="K218" s="15"/>
    </row>
    <row r="219" spans="2:11" ht="12" customHeight="1" x14ac:dyDescent="0.2">
      <c r="B219" s="17"/>
      <c r="C219" s="18"/>
      <c r="E219" s="18"/>
      <c r="F219" s="18"/>
      <c r="I219" s="15"/>
      <c r="J219" s="15"/>
      <c r="K219" s="15"/>
    </row>
    <row r="220" spans="2:11" ht="12" customHeight="1" x14ac:dyDescent="0.2">
      <c r="B220" s="17"/>
      <c r="C220" s="18"/>
      <c r="E220" s="18"/>
      <c r="F220" s="18"/>
      <c r="I220" s="15"/>
      <c r="J220" s="15"/>
      <c r="K220" s="15"/>
    </row>
    <row r="221" spans="2:11" ht="12" customHeight="1" x14ac:dyDescent="0.2">
      <c r="B221" s="17"/>
      <c r="C221" s="18"/>
      <c r="E221" s="18"/>
      <c r="F221" s="18"/>
      <c r="I221" s="15"/>
      <c r="J221" s="15"/>
      <c r="K221" s="15"/>
    </row>
    <row r="222" spans="2:11" ht="12" customHeight="1" x14ac:dyDescent="0.2">
      <c r="B222" s="17"/>
      <c r="C222" s="18"/>
      <c r="E222" s="18"/>
      <c r="F222" s="18"/>
      <c r="I222" s="15"/>
      <c r="J222" s="15"/>
      <c r="K222" s="15"/>
    </row>
    <row r="223" spans="2:11" ht="12" customHeight="1" x14ac:dyDescent="0.2">
      <c r="B223" s="17"/>
      <c r="C223" s="18"/>
      <c r="E223" s="18"/>
      <c r="F223" s="18"/>
      <c r="I223" s="15"/>
      <c r="J223" s="15"/>
      <c r="K223" s="15"/>
    </row>
    <row r="224" spans="2:11" ht="12" customHeight="1" x14ac:dyDescent="0.2">
      <c r="B224" s="17"/>
      <c r="C224" s="18"/>
      <c r="E224" s="18"/>
      <c r="F224" s="18"/>
      <c r="I224" s="15"/>
      <c r="J224" s="15"/>
      <c r="K224" s="15"/>
    </row>
    <row r="225" spans="2:11" ht="12" customHeight="1" x14ac:dyDescent="0.2">
      <c r="B225" s="17"/>
      <c r="C225" s="18"/>
      <c r="E225" s="18"/>
      <c r="F225" s="18"/>
      <c r="I225" s="15"/>
      <c r="J225" s="15"/>
      <c r="K225" s="15"/>
    </row>
    <row r="226" spans="2:11" ht="12" customHeight="1" x14ac:dyDescent="0.2">
      <c r="B226" s="17"/>
      <c r="C226" s="18"/>
      <c r="E226" s="18"/>
      <c r="F226" s="18"/>
      <c r="I226" s="15"/>
      <c r="J226" s="15"/>
      <c r="K226" s="15"/>
    </row>
    <row r="227" spans="2:11" ht="12" customHeight="1" x14ac:dyDescent="0.2">
      <c r="B227" s="17"/>
      <c r="C227" s="18"/>
      <c r="E227" s="18"/>
      <c r="F227" s="18"/>
      <c r="I227" s="15"/>
      <c r="J227" s="15"/>
      <c r="K227" s="15"/>
    </row>
    <row r="228" spans="2:11" ht="12" customHeight="1" x14ac:dyDescent="0.2">
      <c r="B228" s="17"/>
      <c r="C228" s="18"/>
      <c r="E228" s="18"/>
      <c r="F228" s="18"/>
      <c r="I228" s="15"/>
      <c r="J228" s="15"/>
      <c r="K228" s="15"/>
    </row>
    <row r="229" spans="2:11" ht="12" customHeight="1" x14ac:dyDescent="0.2">
      <c r="B229" s="17"/>
      <c r="C229" s="18"/>
      <c r="E229" s="18"/>
      <c r="F229" s="18"/>
      <c r="I229" s="15"/>
      <c r="J229" s="15"/>
      <c r="K229" s="15"/>
    </row>
    <row r="230" spans="2:11" ht="12" customHeight="1" x14ac:dyDescent="0.2">
      <c r="B230" s="17"/>
      <c r="C230" s="18"/>
      <c r="E230" s="18"/>
      <c r="F230" s="18"/>
      <c r="I230" s="15"/>
      <c r="J230" s="15"/>
      <c r="K230" s="15"/>
    </row>
    <row r="231" spans="2:11" ht="12" customHeight="1" x14ac:dyDescent="0.2">
      <c r="B231" s="17"/>
      <c r="C231" s="18"/>
      <c r="E231" s="18"/>
      <c r="F231" s="18"/>
      <c r="I231" s="15"/>
      <c r="J231" s="15"/>
      <c r="K231" s="15"/>
    </row>
    <row r="232" spans="2:11" ht="12" customHeight="1" x14ac:dyDescent="0.2">
      <c r="B232" s="17"/>
      <c r="C232" s="18"/>
      <c r="E232" s="18"/>
      <c r="F232" s="18"/>
      <c r="I232" s="15"/>
      <c r="J232" s="15"/>
      <c r="K232" s="15"/>
    </row>
    <row r="233" spans="2:11" ht="12" customHeight="1" x14ac:dyDescent="0.2">
      <c r="B233" s="17"/>
      <c r="C233" s="18"/>
      <c r="E233" s="18"/>
      <c r="F233" s="18"/>
      <c r="I233" s="15"/>
      <c r="J233" s="15"/>
      <c r="K233" s="15"/>
    </row>
    <row r="234" spans="2:11" ht="12" customHeight="1" x14ac:dyDescent="0.2">
      <c r="B234" s="17"/>
      <c r="C234" s="18"/>
      <c r="E234" s="18"/>
      <c r="F234" s="18"/>
      <c r="I234" s="15"/>
      <c r="J234" s="15"/>
      <c r="K234" s="15"/>
    </row>
    <row r="235" spans="2:11" ht="12" customHeight="1" x14ac:dyDescent="0.2">
      <c r="B235" s="17"/>
      <c r="C235" s="18"/>
      <c r="E235" s="18"/>
      <c r="F235" s="18"/>
      <c r="I235" s="15"/>
      <c r="J235" s="15"/>
      <c r="K235" s="15"/>
    </row>
    <row r="236" spans="2:11" ht="12" customHeight="1" x14ac:dyDescent="0.2">
      <c r="B236" s="17"/>
      <c r="C236" s="18"/>
      <c r="E236" s="18"/>
      <c r="F236" s="18"/>
      <c r="I236" s="15"/>
      <c r="J236" s="15"/>
      <c r="K236" s="15"/>
    </row>
    <row r="237" spans="2:11" ht="12" customHeight="1" x14ac:dyDescent="0.2">
      <c r="B237" s="17"/>
      <c r="C237" s="18"/>
      <c r="E237" s="18"/>
      <c r="F237" s="18"/>
      <c r="I237" s="15"/>
      <c r="J237" s="15"/>
      <c r="K237" s="15"/>
    </row>
    <row r="238" spans="2:11" ht="12" customHeight="1" x14ac:dyDescent="0.2">
      <c r="B238" s="17"/>
      <c r="C238" s="18"/>
      <c r="E238" s="18"/>
      <c r="F238" s="18"/>
      <c r="I238" s="15"/>
      <c r="J238" s="15"/>
      <c r="K238" s="15"/>
    </row>
    <row r="239" spans="2:11" ht="12" customHeight="1" x14ac:dyDescent="0.2">
      <c r="B239" s="17"/>
      <c r="C239" s="18"/>
      <c r="E239" s="18"/>
      <c r="F239" s="18"/>
      <c r="I239" s="15"/>
      <c r="J239" s="15"/>
      <c r="K239" s="15"/>
    </row>
    <row r="240" spans="2:11" ht="12" customHeight="1" x14ac:dyDescent="0.2">
      <c r="B240" s="17"/>
      <c r="C240" s="18"/>
      <c r="E240" s="18"/>
      <c r="F240" s="18"/>
      <c r="I240" s="15"/>
      <c r="J240" s="15"/>
      <c r="K240" s="15"/>
    </row>
    <row r="241" spans="2:11" ht="12" customHeight="1" x14ac:dyDescent="0.2">
      <c r="B241" s="17"/>
      <c r="C241" s="18"/>
      <c r="E241" s="18"/>
      <c r="F241" s="18"/>
      <c r="I241" s="15"/>
      <c r="J241" s="15"/>
      <c r="K241" s="15"/>
    </row>
    <row r="242" spans="2:11" ht="12" customHeight="1" x14ac:dyDescent="0.2">
      <c r="B242" s="17"/>
      <c r="C242" s="18"/>
      <c r="E242" s="18"/>
      <c r="F242" s="18"/>
      <c r="I242" s="15"/>
      <c r="J242" s="15"/>
      <c r="K242" s="15"/>
    </row>
    <row r="243" spans="2:11" ht="12" customHeight="1" x14ac:dyDescent="0.2">
      <c r="B243" s="17"/>
      <c r="C243" s="18"/>
      <c r="E243" s="18"/>
      <c r="F243" s="18"/>
      <c r="I243" s="15"/>
      <c r="J243" s="15"/>
      <c r="K243" s="15"/>
    </row>
    <row r="244" spans="2:11" ht="12" customHeight="1" x14ac:dyDescent="0.2">
      <c r="B244" s="17"/>
      <c r="C244" s="18"/>
      <c r="E244" s="18"/>
      <c r="F244" s="18"/>
      <c r="I244" s="15"/>
      <c r="J244" s="15"/>
      <c r="K244" s="15"/>
    </row>
    <row r="245" spans="2:11" ht="12" customHeight="1" x14ac:dyDescent="0.2">
      <c r="B245" s="17"/>
      <c r="C245" s="18"/>
      <c r="E245" s="18"/>
      <c r="F245" s="18"/>
      <c r="I245" s="15"/>
      <c r="J245" s="15"/>
      <c r="K245" s="15"/>
    </row>
    <row r="246" spans="2:11" ht="12" customHeight="1" x14ac:dyDescent="0.2">
      <c r="B246" s="17"/>
      <c r="C246" s="18"/>
      <c r="E246" s="18"/>
      <c r="F246" s="18"/>
      <c r="I246" s="15"/>
      <c r="J246" s="15"/>
      <c r="K246" s="15"/>
    </row>
    <row r="247" spans="2:11" ht="12" customHeight="1" x14ac:dyDescent="0.2">
      <c r="B247" s="17"/>
      <c r="C247" s="18"/>
      <c r="E247" s="18"/>
      <c r="F247" s="18"/>
      <c r="I247" s="15"/>
      <c r="J247" s="15"/>
      <c r="K247" s="15"/>
    </row>
    <row r="248" spans="2:11" ht="12" customHeight="1" x14ac:dyDescent="0.2">
      <c r="B248" s="17"/>
      <c r="C248" s="18"/>
      <c r="E248" s="18"/>
      <c r="F248" s="18"/>
      <c r="I248" s="15"/>
      <c r="J248" s="15"/>
      <c r="K248" s="15"/>
    </row>
    <row r="249" spans="2:11" ht="12" customHeight="1" x14ac:dyDescent="0.2">
      <c r="B249" s="17"/>
      <c r="C249" s="18"/>
      <c r="E249" s="18"/>
      <c r="F249" s="18"/>
      <c r="I249" s="15"/>
      <c r="J249" s="15"/>
      <c r="K249" s="15"/>
    </row>
    <row r="250" spans="2:11" ht="12" customHeight="1" x14ac:dyDescent="0.2">
      <c r="B250" s="17"/>
      <c r="C250" s="18"/>
      <c r="E250" s="18"/>
      <c r="F250" s="18"/>
      <c r="I250" s="15"/>
      <c r="J250" s="15"/>
      <c r="K250" s="15"/>
    </row>
    <row r="251" spans="2:11" ht="12" customHeight="1" x14ac:dyDescent="0.2">
      <c r="B251" s="17"/>
      <c r="C251" s="18"/>
      <c r="E251" s="18"/>
      <c r="F251" s="18"/>
      <c r="I251" s="15"/>
      <c r="J251" s="15"/>
      <c r="K251" s="15"/>
    </row>
    <row r="252" spans="2:11" ht="12" customHeight="1" x14ac:dyDescent="0.2">
      <c r="B252" s="17"/>
      <c r="C252" s="18"/>
      <c r="E252" s="18"/>
      <c r="F252" s="18"/>
      <c r="I252" s="15"/>
      <c r="J252" s="15"/>
      <c r="K252" s="15"/>
    </row>
    <row r="253" spans="2:11" ht="12" customHeight="1" x14ac:dyDescent="0.2">
      <c r="B253" s="17"/>
      <c r="C253" s="18"/>
      <c r="E253" s="18"/>
      <c r="F253" s="18"/>
      <c r="I253" s="15"/>
      <c r="J253" s="15"/>
      <c r="K253" s="15"/>
    </row>
    <row r="254" spans="2:11" ht="12" customHeight="1" x14ac:dyDescent="0.2">
      <c r="B254" s="17"/>
      <c r="C254" s="18"/>
      <c r="E254" s="18"/>
      <c r="F254" s="18"/>
      <c r="I254" s="15"/>
      <c r="J254" s="15"/>
      <c r="K254" s="15"/>
    </row>
    <row r="255" spans="2:11" ht="12" customHeight="1" x14ac:dyDescent="0.2">
      <c r="B255" s="17"/>
      <c r="C255" s="18"/>
      <c r="E255" s="18"/>
      <c r="F255" s="18"/>
      <c r="I255" s="15"/>
      <c r="J255" s="15"/>
      <c r="K255" s="15"/>
    </row>
    <row r="256" spans="2:11" ht="12" customHeight="1" x14ac:dyDescent="0.2">
      <c r="B256" s="17"/>
      <c r="C256" s="18"/>
      <c r="E256" s="18"/>
      <c r="F256" s="18"/>
      <c r="I256" s="15"/>
      <c r="J256" s="15"/>
      <c r="K256" s="15"/>
    </row>
    <row r="257" spans="2:11" ht="12" customHeight="1" x14ac:dyDescent="0.2">
      <c r="B257" s="17"/>
      <c r="C257" s="18"/>
      <c r="E257" s="18"/>
      <c r="F257" s="18"/>
      <c r="I257" s="15"/>
      <c r="J257" s="15"/>
      <c r="K257" s="15"/>
    </row>
    <row r="258" spans="2:11" ht="12" customHeight="1" x14ac:dyDescent="0.2">
      <c r="B258" s="17"/>
      <c r="C258" s="18"/>
      <c r="E258" s="18"/>
      <c r="F258" s="18"/>
      <c r="I258" s="15"/>
      <c r="J258" s="15"/>
      <c r="K258" s="15"/>
    </row>
    <row r="259" spans="2:11" ht="12" customHeight="1" x14ac:dyDescent="0.2">
      <c r="B259" s="17"/>
      <c r="C259" s="18"/>
      <c r="E259" s="18"/>
      <c r="F259" s="18"/>
      <c r="I259" s="15"/>
      <c r="J259" s="15"/>
      <c r="K259" s="15"/>
    </row>
    <row r="260" spans="2:11" ht="12" customHeight="1" x14ac:dyDescent="0.2">
      <c r="B260" s="17"/>
      <c r="C260" s="18"/>
      <c r="E260" s="18"/>
      <c r="F260" s="18"/>
      <c r="I260" s="15"/>
      <c r="J260" s="15"/>
      <c r="K260" s="15"/>
    </row>
    <row r="261" spans="2:11" ht="12" customHeight="1" x14ac:dyDescent="0.2">
      <c r="B261" s="17"/>
      <c r="C261" s="18"/>
      <c r="E261" s="18"/>
      <c r="F261" s="18"/>
      <c r="I261" s="15"/>
      <c r="J261" s="15"/>
      <c r="K261" s="15"/>
    </row>
    <row r="262" spans="2:11" ht="12" customHeight="1" x14ac:dyDescent="0.2">
      <c r="B262" s="17"/>
      <c r="C262" s="18"/>
      <c r="E262" s="18"/>
      <c r="F262" s="18"/>
      <c r="I262" s="15"/>
      <c r="J262" s="15"/>
      <c r="K262" s="15"/>
    </row>
    <row r="263" spans="2:11" ht="12" customHeight="1" x14ac:dyDescent="0.2">
      <c r="B263" s="17"/>
      <c r="C263" s="18"/>
      <c r="E263" s="18"/>
      <c r="F263" s="18"/>
      <c r="I263" s="15"/>
      <c r="J263" s="15"/>
      <c r="K263" s="15"/>
    </row>
    <row r="264" spans="2:11" ht="12" customHeight="1" x14ac:dyDescent="0.2">
      <c r="B264" s="17"/>
      <c r="C264" s="18"/>
      <c r="E264" s="18"/>
      <c r="F264" s="18"/>
      <c r="I264" s="15"/>
      <c r="J264" s="15"/>
      <c r="K264" s="15"/>
    </row>
    <row r="265" spans="2:11" ht="12" customHeight="1" x14ac:dyDescent="0.2">
      <c r="B265" s="17"/>
      <c r="C265" s="18"/>
      <c r="E265" s="18"/>
      <c r="F265" s="18"/>
      <c r="I265" s="15"/>
      <c r="J265" s="15"/>
      <c r="K265" s="15"/>
    </row>
    <row r="266" spans="2:11" ht="12" customHeight="1" x14ac:dyDescent="0.2">
      <c r="B266" s="17"/>
      <c r="C266" s="18"/>
      <c r="E266" s="18"/>
      <c r="F266" s="18"/>
      <c r="I266" s="15"/>
      <c r="J266" s="15"/>
      <c r="K266" s="15"/>
    </row>
    <row r="267" spans="2:11" ht="12" customHeight="1" x14ac:dyDescent="0.2">
      <c r="B267" s="17"/>
      <c r="C267" s="18"/>
      <c r="E267" s="18"/>
      <c r="F267" s="18"/>
      <c r="I267" s="15"/>
      <c r="J267" s="15"/>
      <c r="K267" s="15"/>
    </row>
    <row r="268" spans="2:11" ht="12" customHeight="1" x14ac:dyDescent="0.2">
      <c r="B268" s="17"/>
      <c r="C268" s="18"/>
      <c r="E268" s="18"/>
      <c r="F268" s="18"/>
      <c r="I268" s="15"/>
      <c r="J268" s="15"/>
      <c r="K268" s="15"/>
    </row>
    <row r="269" spans="2:11" ht="12" customHeight="1" x14ac:dyDescent="0.2">
      <c r="B269" s="17"/>
      <c r="C269" s="18"/>
      <c r="E269" s="18"/>
      <c r="F269" s="18"/>
      <c r="I269" s="15"/>
      <c r="J269" s="15"/>
      <c r="K269" s="15"/>
    </row>
    <row r="270" spans="2:11" ht="12" customHeight="1" x14ac:dyDescent="0.2">
      <c r="B270" s="17"/>
      <c r="C270" s="18"/>
      <c r="E270" s="18"/>
      <c r="F270" s="18"/>
      <c r="I270" s="15"/>
      <c r="J270" s="15"/>
      <c r="K270" s="15"/>
    </row>
    <row r="271" spans="2:11" ht="12" customHeight="1" x14ac:dyDescent="0.2"/>
    <row r="272" spans="2:11" ht="12" customHeight="1" x14ac:dyDescent="0.2">
      <c r="B272" s="17"/>
      <c r="C272" s="18"/>
      <c r="E272" s="18"/>
      <c r="F272" s="18"/>
      <c r="I272" s="15"/>
      <c r="J272" s="15"/>
      <c r="K272" s="15"/>
    </row>
    <row r="273" spans="2:11" ht="12" customHeight="1" x14ac:dyDescent="0.2">
      <c r="B273" s="17"/>
      <c r="C273" s="18"/>
      <c r="E273" s="18"/>
      <c r="F273" s="18"/>
      <c r="I273" s="15"/>
      <c r="J273" s="15"/>
      <c r="K273" s="15"/>
    </row>
    <row r="274" spans="2:11" ht="12" customHeight="1" x14ac:dyDescent="0.2">
      <c r="B274" s="17"/>
      <c r="C274" s="18"/>
      <c r="E274" s="18"/>
      <c r="F274" s="18"/>
      <c r="I274" s="15"/>
      <c r="J274" s="15"/>
      <c r="K274" s="15"/>
    </row>
    <row r="275" spans="2:11" ht="12" customHeight="1" x14ac:dyDescent="0.2">
      <c r="B275" s="17"/>
      <c r="C275" s="18"/>
      <c r="E275" s="18"/>
      <c r="F275" s="18"/>
      <c r="I275" s="15"/>
      <c r="J275" s="15"/>
      <c r="K275" s="15"/>
    </row>
    <row r="276" spans="2:11" ht="12" customHeight="1" x14ac:dyDescent="0.2">
      <c r="B276" s="17"/>
      <c r="C276" s="18"/>
      <c r="E276" s="18"/>
      <c r="F276" s="18"/>
      <c r="I276" s="15"/>
      <c r="J276" s="15"/>
      <c r="K276" s="15"/>
    </row>
    <row r="277" spans="2:11" ht="12" customHeight="1" x14ac:dyDescent="0.2">
      <c r="B277" s="17"/>
      <c r="C277" s="18"/>
      <c r="E277" s="18"/>
      <c r="F277" s="18"/>
      <c r="I277" s="15"/>
      <c r="J277" s="15"/>
      <c r="K277" s="15"/>
    </row>
    <row r="278" spans="2:11" ht="12" customHeight="1" x14ac:dyDescent="0.2">
      <c r="B278" s="17"/>
      <c r="C278" s="18"/>
      <c r="E278" s="18"/>
      <c r="F278" s="18"/>
      <c r="I278" s="15"/>
      <c r="J278" s="15"/>
      <c r="K278" s="15"/>
    </row>
    <row r="279" spans="2:11" ht="12" customHeight="1" x14ac:dyDescent="0.2">
      <c r="B279" s="17"/>
      <c r="C279" s="18"/>
      <c r="E279" s="18"/>
      <c r="F279" s="18"/>
      <c r="I279" s="15"/>
      <c r="J279" s="15"/>
      <c r="K279" s="15"/>
    </row>
    <row r="280" spans="2:11" ht="12" customHeight="1" x14ac:dyDescent="0.2">
      <c r="B280" s="17"/>
      <c r="C280" s="18"/>
      <c r="E280" s="18"/>
      <c r="F280" s="18"/>
      <c r="I280" s="15"/>
      <c r="J280" s="15"/>
      <c r="K280" s="15"/>
    </row>
    <row r="281" spans="2:11" ht="12" customHeight="1" x14ac:dyDescent="0.2">
      <c r="B281" s="17"/>
      <c r="C281" s="18"/>
      <c r="E281" s="18"/>
      <c r="F281" s="18"/>
      <c r="I281" s="15"/>
      <c r="J281" s="15"/>
      <c r="K281" s="15"/>
    </row>
    <row r="282" spans="2:11" ht="12" customHeight="1" x14ac:dyDescent="0.2">
      <c r="B282" s="17"/>
      <c r="C282" s="18"/>
      <c r="E282" s="18"/>
      <c r="F282" s="18"/>
      <c r="I282" s="15"/>
      <c r="J282" s="15"/>
      <c r="K282" s="15"/>
    </row>
    <row r="283" spans="2:11" ht="12" customHeight="1" x14ac:dyDescent="0.2">
      <c r="B283" s="17"/>
      <c r="C283" s="18"/>
      <c r="E283" s="18"/>
      <c r="F283" s="18"/>
      <c r="I283" s="15"/>
      <c r="J283" s="15"/>
      <c r="K283" s="15"/>
    </row>
    <row r="284" spans="2:11" ht="12" customHeight="1" x14ac:dyDescent="0.2">
      <c r="B284" s="17"/>
      <c r="C284" s="18"/>
      <c r="E284" s="18"/>
      <c r="F284" s="18"/>
      <c r="I284" s="15"/>
      <c r="J284" s="15"/>
      <c r="K284" s="15"/>
    </row>
    <row r="285" spans="2:11" ht="12" customHeight="1" x14ac:dyDescent="0.2">
      <c r="B285" s="17"/>
      <c r="C285" s="18"/>
      <c r="E285" s="18"/>
      <c r="F285" s="18"/>
      <c r="I285" s="15"/>
      <c r="J285" s="15"/>
      <c r="K285" s="15"/>
    </row>
    <row r="286" spans="2:11" ht="12" customHeight="1" x14ac:dyDescent="0.2">
      <c r="B286" s="17"/>
      <c r="C286" s="18"/>
      <c r="E286" s="18"/>
      <c r="F286" s="18"/>
      <c r="I286" s="15"/>
      <c r="J286" s="15"/>
      <c r="K286" s="15"/>
    </row>
    <row r="287" spans="2:11" ht="12" customHeight="1" x14ac:dyDescent="0.2">
      <c r="B287" s="17"/>
      <c r="C287" s="18"/>
      <c r="E287" s="18"/>
      <c r="F287" s="18"/>
      <c r="I287" s="15"/>
      <c r="J287" s="15"/>
      <c r="K287" s="15"/>
    </row>
    <row r="288" spans="2:11" ht="12" customHeight="1" x14ac:dyDescent="0.2">
      <c r="B288" s="17"/>
      <c r="C288" s="18"/>
      <c r="E288" s="18"/>
      <c r="F288" s="18"/>
      <c r="I288" s="15"/>
      <c r="J288" s="15"/>
      <c r="K288" s="15"/>
    </row>
    <row r="289" spans="2:11" ht="12" customHeight="1" x14ac:dyDescent="0.2">
      <c r="B289" s="17"/>
      <c r="C289" s="18"/>
      <c r="E289" s="18"/>
      <c r="F289" s="18"/>
      <c r="I289" s="15"/>
      <c r="J289" s="15"/>
      <c r="K289" s="15"/>
    </row>
    <row r="290" spans="2:11" ht="12" customHeight="1" x14ac:dyDescent="0.2">
      <c r="B290" s="17"/>
      <c r="C290" s="18"/>
      <c r="E290" s="18"/>
      <c r="F290" s="18"/>
      <c r="I290" s="15"/>
      <c r="J290" s="15"/>
      <c r="K290" s="15"/>
    </row>
    <row r="291" spans="2:11" ht="12" customHeight="1" x14ac:dyDescent="0.2">
      <c r="B291" s="17"/>
      <c r="C291" s="18"/>
      <c r="E291" s="18"/>
      <c r="F291" s="18"/>
      <c r="I291" s="15"/>
      <c r="J291" s="15"/>
      <c r="K291" s="15"/>
    </row>
    <row r="292" spans="2:11" ht="12" customHeight="1" x14ac:dyDescent="0.2">
      <c r="B292" s="17"/>
      <c r="C292" s="18"/>
      <c r="E292" s="18"/>
      <c r="F292" s="18"/>
      <c r="I292" s="15"/>
      <c r="J292" s="15"/>
      <c r="K292" s="15"/>
    </row>
    <row r="293" spans="2:11" ht="12" customHeight="1" x14ac:dyDescent="0.2">
      <c r="B293" s="17"/>
      <c r="C293" s="18"/>
      <c r="E293" s="18"/>
      <c r="F293" s="18"/>
      <c r="I293" s="15"/>
      <c r="J293" s="15"/>
      <c r="K293" s="15"/>
    </row>
    <row r="294" spans="2:11" ht="12" customHeight="1" x14ac:dyDescent="0.2">
      <c r="B294" s="17"/>
      <c r="C294" s="18"/>
      <c r="E294" s="18"/>
      <c r="F294" s="18"/>
      <c r="I294" s="15"/>
      <c r="J294" s="15"/>
      <c r="K294" s="15"/>
    </row>
    <row r="295" spans="2:11" ht="12" customHeight="1" x14ac:dyDescent="0.2">
      <c r="B295" s="17"/>
      <c r="C295" s="18"/>
      <c r="E295" s="18"/>
      <c r="F295" s="18"/>
      <c r="I295" s="15"/>
      <c r="J295" s="15"/>
      <c r="K295" s="15"/>
    </row>
    <row r="296" spans="2:11" ht="12" customHeight="1" x14ac:dyDescent="0.2">
      <c r="B296" s="17"/>
      <c r="C296" s="18"/>
      <c r="E296" s="18"/>
      <c r="F296" s="18"/>
      <c r="I296" s="15"/>
      <c r="J296" s="15"/>
      <c r="K296" s="15"/>
    </row>
    <row r="297" spans="2:11" ht="12" customHeight="1" x14ac:dyDescent="0.2">
      <c r="B297" s="17"/>
      <c r="C297" s="18"/>
      <c r="E297" s="18"/>
      <c r="F297" s="18"/>
      <c r="I297" s="15"/>
      <c r="J297" s="15"/>
      <c r="K297" s="15"/>
    </row>
    <row r="298" spans="2:11" ht="12" customHeight="1" x14ac:dyDescent="0.2">
      <c r="B298" s="17"/>
      <c r="C298" s="18"/>
      <c r="E298" s="18"/>
      <c r="F298" s="18"/>
      <c r="I298" s="15"/>
      <c r="J298" s="15"/>
      <c r="K298" s="15"/>
    </row>
    <row r="299" spans="2:11" ht="12" customHeight="1" x14ac:dyDescent="0.2">
      <c r="B299" s="17"/>
      <c r="C299" s="18"/>
      <c r="E299" s="18"/>
      <c r="F299" s="18"/>
      <c r="I299" s="15"/>
      <c r="J299" s="15"/>
      <c r="K299" s="15"/>
    </row>
    <row r="300" spans="2:11" ht="12" customHeight="1" x14ac:dyDescent="0.2">
      <c r="B300" s="17"/>
      <c r="C300" s="18"/>
      <c r="E300" s="18"/>
      <c r="F300" s="18"/>
      <c r="I300" s="15"/>
      <c r="J300" s="15"/>
      <c r="K300" s="15"/>
    </row>
    <row r="301" spans="2:11" ht="12" customHeight="1" x14ac:dyDescent="0.2">
      <c r="B301" s="17"/>
      <c r="C301" s="18"/>
      <c r="E301" s="18"/>
      <c r="F301" s="18"/>
      <c r="I301" s="15"/>
      <c r="J301" s="15"/>
      <c r="K301" s="15"/>
    </row>
    <row r="302" spans="2:11" ht="12" customHeight="1" x14ac:dyDescent="0.2">
      <c r="B302" s="17"/>
      <c r="C302" s="18"/>
      <c r="E302" s="18"/>
      <c r="F302" s="18"/>
      <c r="I302" s="15"/>
      <c r="J302" s="15"/>
      <c r="K302" s="15"/>
    </row>
    <row r="303" spans="2:11" ht="12" customHeight="1" x14ac:dyDescent="0.2">
      <c r="B303" s="17"/>
      <c r="C303" s="18"/>
      <c r="E303" s="18"/>
      <c r="F303" s="18"/>
      <c r="I303" s="15"/>
      <c r="J303" s="15"/>
      <c r="K303" s="15"/>
    </row>
    <row r="304" spans="2:11" ht="12" customHeight="1" x14ac:dyDescent="0.2">
      <c r="B304" s="17"/>
      <c r="C304" s="18"/>
      <c r="E304" s="18"/>
      <c r="F304" s="18"/>
      <c r="I304" s="15"/>
      <c r="J304" s="15"/>
      <c r="K304" s="15"/>
    </row>
    <row r="305" spans="2:11" ht="12" customHeight="1" x14ac:dyDescent="0.2">
      <c r="B305" s="17"/>
      <c r="C305" s="18"/>
      <c r="E305" s="18"/>
      <c r="F305" s="18"/>
      <c r="I305" s="15"/>
      <c r="J305" s="15"/>
      <c r="K305" s="15"/>
    </row>
    <row r="306" spans="2:11" ht="12" customHeight="1" x14ac:dyDescent="0.2">
      <c r="B306" s="17"/>
      <c r="C306" s="18"/>
      <c r="E306" s="18"/>
      <c r="F306" s="18"/>
      <c r="I306" s="15"/>
      <c r="J306" s="15"/>
      <c r="K306" s="15"/>
    </row>
    <row r="307" spans="2:11" ht="12" customHeight="1" x14ac:dyDescent="0.2">
      <c r="B307" s="17"/>
      <c r="C307" s="18"/>
      <c r="E307" s="18"/>
      <c r="F307" s="18"/>
      <c r="I307" s="15"/>
      <c r="J307" s="15"/>
      <c r="K307" s="15"/>
    </row>
    <row r="308" spans="2:11" ht="12" customHeight="1" x14ac:dyDescent="0.2">
      <c r="B308" s="17"/>
      <c r="C308" s="18"/>
      <c r="E308" s="18"/>
      <c r="F308" s="18"/>
      <c r="I308" s="15"/>
      <c r="J308" s="15"/>
      <c r="K308" s="15"/>
    </row>
    <row r="309" spans="2:11" ht="12" customHeight="1" x14ac:dyDescent="0.2">
      <c r="B309" s="17"/>
      <c r="C309" s="18"/>
      <c r="E309" s="18"/>
      <c r="F309" s="18"/>
      <c r="I309" s="15"/>
      <c r="J309" s="15"/>
      <c r="K309" s="15"/>
    </row>
    <row r="310" spans="2:11" ht="12" customHeight="1" x14ac:dyDescent="0.2">
      <c r="B310" s="17"/>
      <c r="C310" s="18"/>
      <c r="E310" s="18"/>
      <c r="F310" s="18"/>
      <c r="I310" s="15"/>
      <c r="J310" s="15"/>
      <c r="K310" s="15"/>
    </row>
    <row r="311" spans="2:11" ht="12" customHeight="1" x14ac:dyDescent="0.2">
      <c r="B311" s="17"/>
      <c r="C311" s="18"/>
      <c r="E311" s="18"/>
      <c r="F311" s="18"/>
      <c r="I311" s="15"/>
      <c r="J311" s="15"/>
      <c r="K311" s="15"/>
    </row>
    <row r="312" spans="2:11" ht="12" customHeight="1" x14ac:dyDescent="0.2">
      <c r="B312" s="17"/>
      <c r="C312" s="18"/>
      <c r="E312" s="18"/>
      <c r="F312" s="18"/>
      <c r="I312" s="15"/>
      <c r="J312" s="15"/>
      <c r="K312" s="15"/>
    </row>
    <row r="313" spans="2:11" ht="12" customHeight="1" x14ac:dyDescent="0.2">
      <c r="B313" s="17"/>
      <c r="C313" s="18"/>
      <c r="E313" s="18"/>
      <c r="F313" s="18"/>
      <c r="I313" s="15"/>
      <c r="J313" s="15"/>
      <c r="K313" s="15"/>
    </row>
    <row r="314" spans="2:11" ht="12" customHeight="1" x14ac:dyDescent="0.2">
      <c r="B314" s="17"/>
      <c r="C314" s="18"/>
      <c r="E314" s="18"/>
      <c r="F314" s="18"/>
      <c r="I314" s="15"/>
      <c r="J314" s="15"/>
      <c r="K314" s="15"/>
    </row>
    <row r="315" spans="2:11" ht="12" customHeight="1" x14ac:dyDescent="0.2">
      <c r="B315" s="17"/>
      <c r="C315" s="18"/>
      <c r="E315" s="18"/>
      <c r="F315" s="18"/>
      <c r="I315" s="15"/>
      <c r="J315" s="15"/>
      <c r="K315" s="15"/>
    </row>
    <row r="316" spans="2:11" ht="12" customHeight="1" x14ac:dyDescent="0.2">
      <c r="B316" s="17"/>
      <c r="C316" s="18"/>
      <c r="E316" s="18"/>
      <c r="F316" s="18"/>
      <c r="I316" s="15"/>
      <c r="J316" s="15"/>
      <c r="K316" s="15"/>
    </row>
    <row r="317" spans="2:11" ht="12" customHeight="1" x14ac:dyDescent="0.2">
      <c r="B317" s="17"/>
      <c r="C317" s="18"/>
      <c r="E317" s="18"/>
      <c r="F317" s="18"/>
      <c r="I317" s="15"/>
      <c r="J317" s="15"/>
      <c r="K317" s="15"/>
    </row>
    <row r="318" spans="2:11" ht="12" customHeight="1" x14ac:dyDescent="0.2">
      <c r="B318" s="17"/>
      <c r="C318" s="18"/>
      <c r="E318" s="18"/>
      <c r="F318" s="18"/>
      <c r="I318" s="15"/>
      <c r="J318" s="15"/>
      <c r="K318" s="15"/>
    </row>
    <row r="319" spans="2:11" ht="12" customHeight="1" x14ac:dyDescent="0.2">
      <c r="B319" s="17"/>
      <c r="C319" s="18"/>
      <c r="E319" s="18"/>
      <c r="F319" s="18"/>
      <c r="I319" s="15"/>
      <c r="J319" s="15"/>
      <c r="K319" s="15"/>
    </row>
    <row r="320" spans="2:11" ht="12" customHeight="1" x14ac:dyDescent="0.2">
      <c r="B320" s="17"/>
      <c r="C320" s="18"/>
      <c r="E320" s="18"/>
      <c r="F320" s="18"/>
      <c r="I320" s="15"/>
      <c r="J320" s="15"/>
      <c r="K320" s="15"/>
    </row>
    <row r="321" spans="2:11" ht="12" customHeight="1" x14ac:dyDescent="0.2">
      <c r="B321" s="17"/>
      <c r="C321" s="18"/>
      <c r="E321" s="18"/>
      <c r="F321" s="18"/>
      <c r="I321" s="15"/>
      <c r="J321" s="15"/>
      <c r="K321" s="15"/>
    </row>
    <row r="322" spans="2:11" ht="12" customHeight="1" x14ac:dyDescent="0.2">
      <c r="B322" s="17"/>
      <c r="C322" s="18"/>
      <c r="E322" s="18"/>
      <c r="F322" s="18"/>
      <c r="I322" s="15"/>
      <c r="J322" s="15"/>
      <c r="K322" s="15"/>
    </row>
    <row r="323" spans="2:11" ht="12" customHeight="1" x14ac:dyDescent="0.2">
      <c r="B323" s="17"/>
      <c r="C323" s="18"/>
      <c r="E323" s="18"/>
      <c r="F323" s="18"/>
      <c r="I323" s="15"/>
      <c r="J323" s="15"/>
      <c r="K323" s="15"/>
    </row>
    <row r="324" spans="2:11" ht="12" customHeight="1" x14ac:dyDescent="0.2">
      <c r="B324" s="17"/>
      <c r="C324" s="18"/>
      <c r="E324" s="18"/>
      <c r="F324" s="18"/>
      <c r="I324" s="15"/>
      <c r="J324" s="15"/>
      <c r="K324" s="15"/>
    </row>
    <row r="325" spans="2:11" ht="12" customHeight="1" x14ac:dyDescent="0.2">
      <c r="B325" s="17"/>
      <c r="C325" s="18"/>
      <c r="E325" s="18"/>
      <c r="F325" s="18"/>
      <c r="I325" s="15"/>
      <c r="J325" s="15"/>
      <c r="K325" s="15"/>
    </row>
    <row r="326" spans="2:11" ht="12" customHeight="1" x14ac:dyDescent="0.2">
      <c r="B326" s="17"/>
      <c r="C326" s="18"/>
      <c r="E326" s="18"/>
      <c r="F326" s="18"/>
      <c r="I326" s="15"/>
      <c r="J326" s="15"/>
      <c r="K326" s="15"/>
    </row>
    <row r="327" spans="2:11" ht="12" customHeight="1" x14ac:dyDescent="0.2">
      <c r="B327" s="17"/>
      <c r="C327" s="18"/>
      <c r="E327" s="18"/>
      <c r="F327" s="18"/>
      <c r="I327" s="15"/>
      <c r="J327" s="15"/>
      <c r="K327" s="15"/>
    </row>
    <row r="328" spans="2:11" ht="12" customHeight="1" x14ac:dyDescent="0.2">
      <c r="B328" s="17"/>
      <c r="C328" s="18"/>
      <c r="E328" s="18"/>
      <c r="F328" s="18"/>
      <c r="I328" s="15"/>
      <c r="J328" s="15"/>
      <c r="K328" s="15"/>
    </row>
    <row r="329" spans="2:11" ht="12" customHeight="1" x14ac:dyDescent="0.2">
      <c r="B329" s="17"/>
      <c r="C329" s="18"/>
      <c r="E329" s="18"/>
      <c r="F329" s="18"/>
      <c r="I329" s="15"/>
      <c r="J329" s="15"/>
      <c r="K329" s="15"/>
    </row>
    <row r="330" spans="2:11" ht="12" customHeight="1" x14ac:dyDescent="0.2">
      <c r="B330" s="17"/>
      <c r="C330" s="18"/>
      <c r="E330" s="18"/>
      <c r="F330" s="18"/>
      <c r="I330" s="15"/>
      <c r="J330" s="15"/>
      <c r="K330" s="15"/>
    </row>
    <row r="331" spans="2:11" ht="12" customHeight="1" x14ac:dyDescent="0.2">
      <c r="B331" s="17"/>
      <c r="C331" s="18"/>
      <c r="E331" s="18"/>
      <c r="F331" s="18"/>
      <c r="I331" s="15"/>
      <c r="J331" s="15"/>
      <c r="K331" s="15"/>
    </row>
    <row r="332" spans="2:11" ht="12" customHeight="1" x14ac:dyDescent="0.2">
      <c r="B332" s="17"/>
      <c r="C332" s="18"/>
      <c r="E332" s="18"/>
      <c r="F332" s="18"/>
      <c r="I332" s="15"/>
      <c r="J332" s="15"/>
      <c r="K332" s="15"/>
    </row>
    <row r="333" spans="2:11" ht="12" customHeight="1" x14ac:dyDescent="0.2">
      <c r="B333" s="17"/>
      <c r="C333" s="18"/>
      <c r="E333" s="18"/>
      <c r="F333" s="18"/>
      <c r="I333" s="15"/>
      <c r="J333" s="15"/>
      <c r="K333" s="15"/>
    </row>
    <row r="334" spans="2:11" ht="12" customHeight="1" x14ac:dyDescent="0.2">
      <c r="B334" s="17"/>
      <c r="C334" s="18"/>
      <c r="E334" s="18"/>
      <c r="F334" s="18"/>
      <c r="I334" s="15"/>
      <c r="J334" s="15"/>
      <c r="K334" s="15"/>
    </row>
    <row r="335" spans="2:11" ht="12" customHeight="1" x14ac:dyDescent="0.2">
      <c r="B335" s="17"/>
      <c r="C335" s="18"/>
      <c r="E335" s="18"/>
      <c r="F335" s="18"/>
      <c r="I335" s="15"/>
      <c r="J335" s="15"/>
      <c r="K335" s="15"/>
    </row>
    <row r="336" spans="2:11" ht="12" customHeight="1" x14ac:dyDescent="0.2">
      <c r="B336" s="17"/>
      <c r="C336" s="18"/>
      <c r="E336" s="18"/>
      <c r="F336" s="18"/>
      <c r="I336" s="15"/>
      <c r="J336" s="15"/>
      <c r="K336" s="15"/>
    </row>
    <row r="337" spans="2:11" ht="12" customHeight="1" x14ac:dyDescent="0.2">
      <c r="B337" s="17"/>
      <c r="C337" s="18"/>
      <c r="E337" s="18"/>
      <c r="F337" s="18"/>
      <c r="I337" s="15"/>
      <c r="J337" s="15"/>
      <c r="K337" s="15"/>
    </row>
    <row r="338" spans="2:11" ht="12" customHeight="1" x14ac:dyDescent="0.2">
      <c r="B338" s="17"/>
      <c r="C338" s="18"/>
      <c r="E338" s="18"/>
      <c r="F338" s="18"/>
      <c r="I338" s="15"/>
      <c r="J338" s="15"/>
      <c r="K338" s="15"/>
    </row>
    <row r="339" spans="2:11" ht="12" customHeight="1" x14ac:dyDescent="0.2">
      <c r="B339" s="17"/>
      <c r="C339" s="18"/>
      <c r="E339" s="18"/>
      <c r="F339" s="18"/>
      <c r="I339" s="15"/>
      <c r="J339" s="15"/>
      <c r="K339" s="15"/>
    </row>
    <row r="340" spans="2:11" ht="12" customHeight="1" x14ac:dyDescent="0.2">
      <c r="B340" s="17"/>
      <c r="C340" s="18"/>
      <c r="E340" s="18"/>
      <c r="F340" s="18"/>
      <c r="I340" s="15"/>
      <c r="J340" s="15"/>
      <c r="K340" s="15"/>
    </row>
    <row r="341" spans="2:11" ht="12" customHeight="1" x14ac:dyDescent="0.2">
      <c r="B341" s="17"/>
      <c r="C341" s="18"/>
      <c r="E341" s="18"/>
      <c r="F341" s="18"/>
      <c r="I341" s="15"/>
      <c r="J341" s="15"/>
      <c r="K341" s="15"/>
    </row>
    <row r="342" spans="2:11" ht="12" customHeight="1" x14ac:dyDescent="0.2">
      <c r="B342" s="17"/>
      <c r="C342" s="18"/>
      <c r="E342" s="18"/>
      <c r="F342" s="18"/>
      <c r="I342" s="15"/>
      <c r="J342" s="15"/>
      <c r="K342" s="15"/>
    </row>
    <row r="343" spans="2:11" ht="12" customHeight="1" x14ac:dyDescent="0.2">
      <c r="B343" s="17"/>
      <c r="C343" s="18"/>
      <c r="E343" s="18"/>
      <c r="F343" s="18"/>
      <c r="I343" s="15"/>
      <c r="J343" s="15"/>
      <c r="K343" s="15"/>
    </row>
    <row r="344" spans="2:11" ht="12" customHeight="1" x14ac:dyDescent="0.2">
      <c r="B344" s="17"/>
      <c r="C344" s="18"/>
      <c r="E344" s="18"/>
      <c r="F344" s="18"/>
      <c r="I344" s="15"/>
      <c r="J344" s="15"/>
      <c r="K344" s="15"/>
    </row>
    <row r="345" spans="2:11" ht="12" customHeight="1" x14ac:dyDescent="0.2">
      <c r="B345" s="17"/>
      <c r="C345" s="18"/>
      <c r="E345" s="18"/>
      <c r="F345" s="18"/>
      <c r="I345" s="15"/>
      <c r="J345" s="15"/>
      <c r="K345" s="15"/>
    </row>
    <row r="346" spans="2:11" ht="12" customHeight="1" x14ac:dyDescent="0.2">
      <c r="B346" s="17"/>
      <c r="C346" s="18"/>
      <c r="E346" s="18"/>
      <c r="F346" s="18"/>
      <c r="I346" s="15"/>
      <c r="J346" s="15"/>
      <c r="K346" s="15"/>
    </row>
    <row r="347" spans="2:11" ht="12" customHeight="1" x14ac:dyDescent="0.2">
      <c r="B347" s="17"/>
      <c r="C347" s="18"/>
      <c r="E347" s="18"/>
      <c r="F347" s="18"/>
      <c r="I347" s="15"/>
      <c r="J347" s="15"/>
      <c r="K347" s="15"/>
    </row>
    <row r="348" spans="2:11" ht="12" customHeight="1" x14ac:dyDescent="0.2">
      <c r="B348" s="17"/>
      <c r="C348" s="18"/>
      <c r="E348" s="18"/>
      <c r="F348" s="18"/>
      <c r="I348" s="15"/>
      <c r="J348" s="15"/>
      <c r="K348" s="15"/>
    </row>
    <row r="349" spans="2:11" ht="12" customHeight="1" x14ac:dyDescent="0.2">
      <c r="B349" s="17"/>
      <c r="C349" s="18"/>
      <c r="E349" s="18"/>
      <c r="F349" s="18"/>
      <c r="I349" s="15"/>
      <c r="J349" s="15"/>
      <c r="K349" s="15"/>
    </row>
    <row r="350" spans="2:11" ht="12" customHeight="1" x14ac:dyDescent="0.2">
      <c r="B350" s="17"/>
      <c r="C350" s="18"/>
      <c r="E350" s="18"/>
      <c r="F350" s="18"/>
      <c r="I350" s="15"/>
      <c r="J350" s="15"/>
      <c r="K350" s="15"/>
    </row>
    <row r="351" spans="2:11" ht="12" customHeight="1" x14ac:dyDescent="0.2">
      <c r="B351" s="17"/>
      <c r="C351" s="18"/>
      <c r="E351" s="18"/>
      <c r="F351" s="18"/>
      <c r="I351" s="15"/>
      <c r="J351" s="15"/>
      <c r="K351" s="15"/>
    </row>
    <row r="352" spans="2:11" ht="12" customHeight="1" x14ac:dyDescent="0.2">
      <c r="B352" s="17"/>
      <c r="C352" s="18"/>
      <c r="E352" s="18"/>
      <c r="F352" s="18"/>
      <c r="I352" s="15"/>
      <c r="J352" s="15"/>
      <c r="K352" s="15"/>
    </row>
    <row r="353" spans="2:11" ht="12" customHeight="1" x14ac:dyDescent="0.2">
      <c r="B353" s="17"/>
      <c r="C353" s="18"/>
      <c r="E353" s="18"/>
      <c r="F353" s="18"/>
      <c r="I353" s="15"/>
      <c r="J353" s="15"/>
      <c r="K353" s="15"/>
    </row>
    <row r="354" spans="2:11" ht="12" customHeight="1" x14ac:dyDescent="0.2">
      <c r="B354" s="17"/>
      <c r="C354" s="18"/>
      <c r="E354" s="18"/>
      <c r="F354" s="18"/>
      <c r="I354" s="15"/>
      <c r="J354" s="15"/>
      <c r="K354" s="15"/>
    </row>
    <row r="355" spans="2:11" ht="12" customHeight="1" x14ac:dyDescent="0.2">
      <c r="B355" s="17"/>
      <c r="C355" s="18"/>
      <c r="E355" s="18"/>
      <c r="F355" s="18"/>
      <c r="I355" s="15"/>
      <c r="J355" s="15"/>
      <c r="K355" s="15"/>
    </row>
    <row r="356" spans="2:11" ht="12" customHeight="1" x14ac:dyDescent="0.2">
      <c r="B356" s="17"/>
      <c r="C356" s="18"/>
      <c r="E356" s="18"/>
      <c r="F356" s="18"/>
      <c r="I356" s="15"/>
      <c r="J356" s="15"/>
      <c r="K356" s="15"/>
    </row>
    <row r="357" spans="2:11" ht="12" customHeight="1" x14ac:dyDescent="0.2">
      <c r="B357" s="17"/>
      <c r="C357" s="18"/>
      <c r="E357" s="18"/>
      <c r="F357" s="18"/>
      <c r="I357" s="15"/>
      <c r="J357" s="15"/>
      <c r="K357" s="15"/>
    </row>
    <row r="358" spans="2:11" ht="12" customHeight="1" x14ac:dyDescent="0.2">
      <c r="B358" s="17"/>
      <c r="C358" s="18"/>
      <c r="E358" s="18"/>
      <c r="F358" s="18"/>
      <c r="I358" s="15"/>
      <c r="J358" s="15"/>
      <c r="K358" s="15"/>
    </row>
    <row r="359" spans="2:11" ht="12" customHeight="1" x14ac:dyDescent="0.2">
      <c r="B359" s="17"/>
      <c r="C359" s="18"/>
      <c r="E359" s="18"/>
      <c r="F359" s="18"/>
      <c r="I359" s="15"/>
      <c r="J359" s="15"/>
      <c r="K359" s="15"/>
    </row>
    <row r="360" spans="2:11" ht="12" customHeight="1" x14ac:dyDescent="0.2">
      <c r="B360" s="17"/>
      <c r="C360" s="18"/>
      <c r="E360" s="18"/>
      <c r="F360" s="18"/>
      <c r="I360" s="15"/>
      <c r="J360" s="15"/>
      <c r="K360" s="15"/>
    </row>
    <row r="361" spans="2:11" ht="12" customHeight="1" x14ac:dyDescent="0.2">
      <c r="B361" s="17"/>
      <c r="C361" s="18"/>
      <c r="E361" s="18"/>
      <c r="F361" s="18"/>
      <c r="I361" s="15"/>
      <c r="J361" s="15"/>
      <c r="K361" s="15"/>
    </row>
    <row r="362" spans="2:11" ht="12" customHeight="1" x14ac:dyDescent="0.2">
      <c r="B362" s="17"/>
      <c r="C362" s="18"/>
      <c r="E362" s="18"/>
      <c r="F362" s="18"/>
      <c r="I362" s="15"/>
      <c r="J362" s="15"/>
      <c r="K362" s="15"/>
    </row>
    <row r="363" spans="2:11" ht="12" customHeight="1" x14ac:dyDescent="0.2">
      <c r="B363" s="17"/>
      <c r="C363" s="18"/>
      <c r="E363" s="18"/>
      <c r="F363" s="18"/>
      <c r="I363" s="15"/>
      <c r="J363" s="15"/>
      <c r="K363" s="15"/>
    </row>
    <row r="364" spans="2:11" ht="12" customHeight="1" x14ac:dyDescent="0.2">
      <c r="B364" s="17"/>
      <c r="C364" s="18"/>
      <c r="E364" s="18"/>
      <c r="F364" s="18"/>
      <c r="I364" s="15"/>
      <c r="J364" s="15"/>
      <c r="K364" s="15"/>
    </row>
    <row r="365" spans="2:11" ht="12" customHeight="1" x14ac:dyDescent="0.2">
      <c r="B365" s="17"/>
      <c r="C365" s="18"/>
      <c r="E365" s="18"/>
      <c r="F365" s="18"/>
      <c r="I365" s="15"/>
      <c r="J365" s="15"/>
      <c r="K365" s="15"/>
    </row>
    <row r="366" spans="2:11" ht="12" customHeight="1" x14ac:dyDescent="0.2">
      <c r="B366" s="17"/>
      <c r="C366" s="18"/>
      <c r="E366" s="18"/>
      <c r="F366" s="18"/>
      <c r="I366" s="15"/>
      <c r="J366" s="15"/>
      <c r="K366" s="15"/>
    </row>
    <row r="367" spans="2:11" ht="12" customHeight="1" x14ac:dyDescent="0.2">
      <c r="B367" s="17"/>
      <c r="C367" s="18"/>
      <c r="E367" s="18"/>
      <c r="F367" s="18"/>
      <c r="I367" s="15"/>
      <c r="J367" s="15"/>
      <c r="K367" s="15"/>
    </row>
    <row r="368" spans="2:11" ht="12" customHeight="1" x14ac:dyDescent="0.2">
      <c r="B368" s="17"/>
      <c r="C368" s="18"/>
      <c r="E368" s="18"/>
      <c r="F368" s="18"/>
      <c r="I368" s="15"/>
      <c r="J368" s="15"/>
      <c r="K368" s="15"/>
    </row>
    <row r="369" spans="2:11" ht="12" customHeight="1" x14ac:dyDescent="0.2">
      <c r="B369" s="17"/>
      <c r="C369" s="18"/>
      <c r="E369" s="18"/>
      <c r="F369" s="18"/>
      <c r="I369" s="15"/>
      <c r="J369" s="15"/>
      <c r="K369" s="15"/>
    </row>
    <row r="370" spans="2:11" ht="12" customHeight="1" x14ac:dyDescent="0.2">
      <c r="B370" s="17"/>
      <c r="C370" s="18"/>
      <c r="E370" s="18"/>
      <c r="F370" s="18"/>
      <c r="I370" s="15"/>
      <c r="J370" s="15"/>
      <c r="K370" s="15"/>
    </row>
    <row r="371" spans="2:11" ht="12" customHeight="1" x14ac:dyDescent="0.2">
      <c r="B371" s="17"/>
      <c r="C371" s="18"/>
      <c r="E371" s="18"/>
      <c r="F371" s="18"/>
      <c r="I371" s="15"/>
      <c r="J371" s="15"/>
      <c r="K371" s="15"/>
    </row>
    <row r="372" spans="2:11" ht="12" customHeight="1" x14ac:dyDescent="0.2">
      <c r="B372" s="17"/>
      <c r="C372" s="18"/>
      <c r="E372" s="18"/>
      <c r="F372" s="18"/>
      <c r="I372" s="15"/>
      <c r="J372" s="15"/>
      <c r="K372" s="15"/>
    </row>
    <row r="373" spans="2:11" ht="12" customHeight="1" x14ac:dyDescent="0.2">
      <c r="B373" s="17"/>
      <c r="C373" s="18"/>
      <c r="E373" s="18"/>
      <c r="F373" s="18"/>
      <c r="I373" s="15"/>
      <c r="J373" s="15"/>
      <c r="K373" s="15"/>
    </row>
    <row r="374" spans="2:11" ht="12" customHeight="1" x14ac:dyDescent="0.2">
      <c r="B374" s="17"/>
      <c r="C374" s="18"/>
      <c r="E374" s="18"/>
      <c r="F374" s="18"/>
      <c r="I374" s="15"/>
      <c r="J374" s="15"/>
      <c r="K374" s="15"/>
    </row>
    <row r="375" spans="2:11" ht="12" customHeight="1" x14ac:dyDescent="0.2">
      <c r="B375" s="17"/>
      <c r="C375" s="18"/>
      <c r="E375" s="18"/>
      <c r="F375" s="18"/>
      <c r="I375" s="15"/>
      <c r="J375" s="15"/>
      <c r="K375" s="15"/>
    </row>
    <row r="376" spans="2:11" ht="12" customHeight="1" x14ac:dyDescent="0.2">
      <c r="B376" s="17"/>
      <c r="C376" s="18"/>
      <c r="E376" s="18"/>
      <c r="F376" s="18"/>
      <c r="I376" s="15"/>
      <c r="J376" s="15"/>
      <c r="K376" s="15"/>
    </row>
    <row r="377" spans="2:11" ht="12" customHeight="1" x14ac:dyDescent="0.2">
      <c r="B377" s="17"/>
      <c r="C377" s="18"/>
      <c r="E377" s="18"/>
      <c r="F377" s="18"/>
      <c r="I377" s="15"/>
      <c r="J377" s="15"/>
      <c r="K377" s="15"/>
    </row>
    <row r="378" spans="2:11" ht="12" customHeight="1" x14ac:dyDescent="0.2">
      <c r="B378" s="17"/>
      <c r="C378" s="18"/>
      <c r="E378" s="18"/>
      <c r="F378" s="18"/>
      <c r="I378" s="15"/>
      <c r="J378" s="15"/>
      <c r="K378" s="15"/>
    </row>
    <row r="379" spans="2:11" ht="12" customHeight="1" x14ac:dyDescent="0.2">
      <c r="B379" s="17"/>
      <c r="C379" s="18"/>
      <c r="E379" s="18"/>
      <c r="F379" s="18"/>
      <c r="I379" s="15"/>
      <c r="J379" s="15"/>
      <c r="K379" s="15"/>
    </row>
    <row r="380" spans="2:11" ht="12" customHeight="1" x14ac:dyDescent="0.2">
      <c r="B380" s="17"/>
      <c r="C380" s="18"/>
      <c r="E380" s="18"/>
      <c r="F380" s="18"/>
      <c r="I380" s="15"/>
      <c r="J380" s="15"/>
      <c r="K380" s="15"/>
    </row>
    <row r="381" spans="2:11" ht="12" customHeight="1" x14ac:dyDescent="0.2">
      <c r="B381" s="17"/>
      <c r="C381" s="18"/>
      <c r="E381" s="18"/>
      <c r="F381" s="18"/>
      <c r="I381" s="15"/>
      <c r="J381" s="15"/>
      <c r="K381" s="15"/>
    </row>
    <row r="382" spans="2:11" ht="12" customHeight="1" x14ac:dyDescent="0.2">
      <c r="B382" s="17"/>
      <c r="C382" s="18"/>
      <c r="E382" s="18"/>
      <c r="F382" s="18"/>
      <c r="I382" s="15"/>
      <c r="J382" s="15"/>
      <c r="K382" s="15"/>
    </row>
    <row r="383" spans="2:11" ht="12" customHeight="1" x14ac:dyDescent="0.2">
      <c r="B383" s="17"/>
      <c r="C383" s="18"/>
      <c r="E383" s="18"/>
      <c r="F383" s="18"/>
      <c r="I383" s="15"/>
      <c r="J383" s="15"/>
      <c r="K383" s="15"/>
    </row>
    <row r="384" spans="2:11" ht="12" customHeight="1" x14ac:dyDescent="0.2">
      <c r="B384" s="17"/>
      <c r="C384" s="18"/>
      <c r="E384" s="18"/>
      <c r="F384" s="18"/>
      <c r="I384" s="15"/>
      <c r="J384" s="15"/>
      <c r="K384" s="15"/>
    </row>
    <row r="385" spans="2:11" ht="12" customHeight="1" x14ac:dyDescent="0.2">
      <c r="B385" s="17"/>
      <c r="C385" s="18"/>
      <c r="E385" s="18"/>
      <c r="F385" s="18"/>
      <c r="I385" s="15"/>
      <c r="J385" s="15"/>
      <c r="K385" s="15"/>
    </row>
    <row r="386" spans="2:11" ht="12" customHeight="1" x14ac:dyDescent="0.2">
      <c r="B386" s="17"/>
      <c r="C386" s="18"/>
      <c r="E386" s="18"/>
      <c r="F386" s="18"/>
      <c r="I386" s="15"/>
      <c r="J386" s="15"/>
      <c r="K386" s="15"/>
    </row>
    <row r="387" spans="2:11" ht="12" customHeight="1" x14ac:dyDescent="0.2">
      <c r="B387" s="17"/>
      <c r="C387" s="18"/>
      <c r="E387" s="18"/>
      <c r="F387" s="18"/>
      <c r="I387" s="15"/>
      <c r="J387" s="15"/>
      <c r="K387" s="15"/>
    </row>
    <row r="388" spans="2:11" ht="12" customHeight="1" x14ac:dyDescent="0.2">
      <c r="B388" s="17"/>
      <c r="C388" s="18"/>
      <c r="E388" s="18"/>
      <c r="F388" s="18"/>
      <c r="I388" s="15"/>
      <c r="J388" s="15"/>
      <c r="K388" s="15"/>
    </row>
    <row r="389" spans="2:11" ht="12" customHeight="1" x14ac:dyDescent="0.2">
      <c r="B389" s="17"/>
      <c r="C389" s="18"/>
      <c r="E389" s="18"/>
      <c r="F389" s="18"/>
      <c r="I389" s="15"/>
      <c r="J389" s="15"/>
      <c r="K389" s="15"/>
    </row>
    <row r="390" spans="2:11" ht="12" customHeight="1" x14ac:dyDescent="0.2">
      <c r="B390" s="17"/>
      <c r="C390" s="18"/>
      <c r="E390" s="18"/>
      <c r="F390" s="18"/>
      <c r="I390" s="15"/>
      <c r="J390" s="15"/>
      <c r="K390" s="15"/>
    </row>
    <row r="391" spans="2:11" ht="12" customHeight="1" x14ac:dyDescent="0.2">
      <c r="B391" s="17"/>
      <c r="C391" s="18"/>
      <c r="E391" s="18"/>
      <c r="F391" s="18"/>
      <c r="I391" s="15"/>
      <c r="J391" s="15"/>
      <c r="K391" s="15"/>
    </row>
    <row r="392" spans="2:11" ht="12" customHeight="1" x14ac:dyDescent="0.2">
      <c r="B392" s="17"/>
      <c r="C392" s="18"/>
      <c r="E392" s="18"/>
      <c r="F392" s="18"/>
      <c r="I392" s="15"/>
      <c r="J392" s="15"/>
      <c r="K392" s="15"/>
    </row>
    <row r="393" spans="2:11" ht="12" customHeight="1" x14ac:dyDescent="0.2">
      <c r="B393" s="17"/>
      <c r="C393" s="18"/>
      <c r="E393" s="18"/>
      <c r="F393" s="18"/>
      <c r="I393" s="15"/>
      <c r="J393" s="15"/>
      <c r="K393" s="15"/>
    </row>
    <row r="394" spans="2:11" ht="12" customHeight="1" x14ac:dyDescent="0.2">
      <c r="B394" s="17"/>
      <c r="C394" s="18"/>
      <c r="E394" s="18"/>
      <c r="F394" s="18"/>
      <c r="I394" s="15"/>
      <c r="J394" s="15"/>
      <c r="K394" s="15"/>
    </row>
    <row r="395" spans="2:11" ht="12" customHeight="1" x14ac:dyDescent="0.2">
      <c r="B395" s="17"/>
      <c r="C395" s="18"/>
      <c r="E395" s="18"/>
      <c r="F395" s="18"/>
      <c r="I395" s="15"/>
      <c r="J395" s="15"/>
      <c r="K395" s="15"/>
    </row>
    <row r="396" spans="2:11" ht="12" customHeight="1" x14ac:dyDescent="0.2">
      <c r="B396" s="17"/>
      <c r="C396" s="18"/>
      <c r="E396" s="18"/>
      <c r="F396" s="18"/>
      <c r="I396" s="15"/>
      <c r="J396" s="15"/>
      <c r="K396" s="15"/>
    </row>
    <row r="397" spans="2:11" ht="12" customHeight="1" x14ac:dyDescent="0.2">
      <c r="B397" s="17"/>
      <c r="C397" s="18"/>
      <c r="E397" s="18"/>
      <c r="F397" s="18"/>
      <c r="I397" s="15"/>
      <c r="J397" s="15"/>
      <c r="K397" s="15"/>
    </row>
    <row r="398" spans="2:11" ht="12" customHeight="1" x14ac:dyDescent="0.2">
      <c r="B398" s="17"/>
      <c r="C398" s="18"/>
      <c r="E398" s="18"/>
      <c r="F398" s="18"/>
      <c r="I398" s="15"/>
      <c r="J398" s="15"/>
      <c r="K398" s="15"/>
    </row>
    <row r="399" spans="2:11" ht="12" customHeight="1" x14ac:dyDescent="0.2">
      <c r="B399" s="17"/>
      <c r="C399" s="18"/>
      <c r="E399" s="18"/>
      <c r="F399" s="18"/>
      <c r="I399" s="15"/>
      <c r="J399" s="15"/>
      <c r="K399" s="15"/>
    </row>
    <row r="400" spans="2:11" ht="12" customHeight="1" x14ac:dyDescent="0.2">
      <c r="B400" s="17"/>
      <c r="C400" s="18"/>
      <c r="E400" s="18"/>
      <c r="F400" s="18"/>
      <c r="I400" s="15"/>
      <c r="J400" s="15"/>
      <c r="K400" s="15"/>
    </row>
    <row r="401" spans="2:11" ht="12" customHeight="1" x14ac:dyDescent="0.2">
      <c r="B401" s="17"/>
      <c r="C401" s="18"/>
      <c r="E401" s="18"/>
      <c r="F401" s="18"/>
      <c r="I401" s="15"/>
      <c r="J401" s="15"/>
      <c r="K401" s="15"/>
    </row>
    <row r="402" spans="2:11" ht="12" customHeight="1" x14ac:dyDescent="0.2">
      <c r="B402" s="17"/>
      <c r="C402" s="18"/>
      <c r="E402" s="18"/>
      <c r="F402" s="18"/>
      <c r="I402" s="15"/>
      <c r="J402" s="15"/>
      <c r="K402" s="15"/>
    </row>
    <row r="403" spans="2:11" ht="12" customHeight="1" x14ac:dyDescent="0.2">
      <c r="B403" s="17"/>
      <c r="C403" s="18"/>
      <c r="E403" s="18"/>
      <c r="F403" s="18"/>
      <c r="I403" s="15"/>
      <c r="J403" s="15"/>
      <c r="K403" s="15"/>
    </row>
    <row r="404" spans="2:11" ht="12" customHeight="1" x14ac:dyDescent="0.2">
      <c r="B404" s="17"/>
      <c r="C404" s="18"/>
      <c r="E404" s="18"/>
      <c r="F404" s="18"/>
      <c r="I404" s="15"/>
      <c r="J404" s="15"/>
      <c r="K404" s="15"/>
    </row>
    <row r="405" spans="2:11" ht="12" customHeight="1" x14ac:dyDescent="0.2">
      <c r="B405" s="17"/>
      <c r="C405" s="18"/>
      <c r="E405" s="18"/>
      <c r="F405" s="18"/>
      <c r="I405" s="15"/>
      <c r="J405" s="15"/>
      <c r="K405" s="15"/>
    </row>
    <row r="406" spans="2:11" ht="12" customHeight="1" x14ac:dyDescent="0.2">
      <c r="B406" s="17"/>
      <c r="C406" s="18"/>
      <c r="E406" s="18"/>
      <c r="F406" s="18"/>
      <c r="I406" s="15"/>
      <c r="J406" s="15"/>
      <c r="K406" s="15"/>
    </row>
    <row r="407" spans="2:11" ht="12" customHeight="1" x14ac:dyDescent="0.2">
      <c r="B407" s="17"/>
      <c r="C407" s="18"/>
      <c r="E407" s="18"/>
      <c r="F407" s="18"/>
      <c r="I407" s="15"/>
      <c r="J407" s="15"/>
      <c r="K407" s="15"/>
    </row>
    <row r="408" spans="2:11" ht="12" customHeight="1" x14ac:dyDescent="0.2">
      <c r="B408" s="17"/>
      <c r="C408" s="18"/>
      <c r="E408" s="18"/>
      <c r="F408" s="18"/>
      <c r="I408" s="15"/>
      <c r="J408" s="15"/>
      <c r="K408" s="15"/>
    </row>
    <row r="409" spans="2:11" ht="12" customHeight="1" x14ac:dyDescent="0.2">
      <c r="B409" s="17"/>
      <c r="C409" s="18"/>
      <c r="E409" s="18"/>
      <c r="F409" s="18"/>
      <c r="I409" s="15"/>
      <c r="J409" s="15"/>
      <c r="K409" s="15"/>
    </row>
    <row r="410" spans="2:11" ht="12" customHeight="1" x14ac:dyDescent="0.2">
      <c r="B410" s="17"/>
      <c r="C410" s="18"/>
      <c r="E410" s="18"/>
      <c r="F410" s="18"/>
      <c r="I410" s="15"/>
      <c r="J410" s="15"/>
      <c r="K410" s="15"/>
    </row>
    <row r="411" spans="2:11" ht="12" customHeight="1" x14ac:dyDescent="0.2">
      <c r="B411" s="17"/>
      <c r="C411" s="18"/>
      <c r="E411" s="18"/>
      <c r="F411" s="18"/>
      <c r="I411" s="15"/>
      <c r="J411" s="15"/>
      <c r="K411" s="15"/>
    </row>
    <row r="412" spans="2:11" ht="12" customHeight="1" x14ac:dyDescent="0.2">
      <c r="B412" s="17"/>
      <c r="C412" s="18"/>
      <c r="E412" s="18"/>
      <c r="F412" s="18"/>
      <c r="I412" s="15"/>
      <c r="J412" s="15"/>
      <c r="K412" s="15"/>
    </row>
    <row r="413" spans="2:11" ht="12" customHeight="1" x14ac:dyDescent="0.2">
      <c r="B413" s="17"/>
      <c r="C413" s="18"/>
      <c r="E413" s="18"/>
      <c r="F413" s="18"/>
      <c r="I413" s="15"/>
      <c r="J413" s="15"/>
      <c r="K413" s="15"/>
    </row>
    <row r="414" spans="2:11" ht="12" customHeight="1" x14ac:dyDescent="0.2">
      <c r="B414" s="17"/>
      <c r="C414" s="18"/>
      <c r="E414" s="18"/>
      <c r="F414" s="18"/>
      <c r="I414" s="15"/>
      <c r="J414" s="15"/>
      <c r="K414" s="15"/>
    </row>
    <row r="415" spans="2:11" ht="12" customHeight="1" x14ac:dyDescent="0.2">
      <c r="B415" s="17"/>
      <c r="C415" s="18"/>
      <c r="E415" s="18"/>
      <c r="F415" s="18"/>
      <c r="I415" s="15"/>
      <c r="J415" s="15"/>
      <c r="K415" s="15"/>
    </row>
    <row r="416" spans="2:11" ht="12" customHeight="1" x14ac:dyDescent="0.2">
      <c r="B416" s="17"/>
      <c r="C416" s="18"/>
      <c r="E416" s="18"/>
      <c r="F416" s="18"/>
      <c r="I416" s="15"/>
      <c r="J416" s="15"/>
      <c r="K416" s="15"/>
    </row>
    <row r="417" spans="2:11" ht="12" customHeight="1" x14ac:dyDescent="0.2">
      <c r="B417" s="17"/>
      <c r="C417" s="18"/>
      <c r="E417" s="18"/>
      <c r="F417" s="18"/>
      <c r="I417" s="15"/>
      <c r="J417" s="15"/>
      <c r="K417" s="15"/>
    </row>
    <row r="418" spans="2:11" ht="12" customHeight="1" x14ac:dyDescent="0.2">
      <c r="B418" s="17"/>
      <c r="C418" s="18"/>
      <c r="E418" s="18"/>
      <c r="F418" s="18"/>
      <c r="I418" s="15"/>
      <c r="J418" s="15"/>
      <c r="K418" s="15"/>
    </row>
    <row r="419" spans="2:11" ht="12" customHeight="1" x14ac:dyDescent="0.2">
      <c r="B419" s="17"/>
      <c r="C419" s="18"/>
      <c r="E419" s="18"/>
      <c r="F419" s="18"/>
      <c r="I419" s="15"/>
      <c r="J419" s="15"/>
      <c r="K419" s="15"/>
    </row>
    <row r="420" spans="2:11" ht="12" customHeight="1" x14ac:dyDescent="0.2">
      <c r="B420" s="17"/>
      <c r="C420" s="18"/>
      <c r="E420" s="18"/>
      <c r="F420" s="18"/>
      <c r="I420" s="15"/>
      <c r="J420" s="15"/>
      <c r="K420" s="15"/>
    </row>
    <row r="421" spans="2:11" ht="12" customHeight="1" x14ac:dyDescent="0.2">
      <c r="B421" s="17"/>
      <c r="C421" s="18"/>
      <c r="E421" s="18"/>
      <c r="F421" s="18"/>
      <c r="I421" s="15"/>
      <c r="J421" s="15"/>
      <c r="K421" s="15"/>
    </row>
    <row r="422" spans="2:11" ht="12" customHeight="1" x14ac:dyDescent="0.2">
      <c r="B422" s="17"/>
      <c r="C422" s="18"/>
      <c r="E422" s="18"/>
      <c r="F422" s="18"/>
      <c r="I422" s="15"/>
      <c r="J422" s="15"/>
      <c r="K422" s="15"/>
    </row>
    <row r="423" spans="2:11" ht="12" customHeight="1" x14ac:dyDescent="0.2">
      <c r="B423" s="17"/>
      <c r="C423" s="18"/>
      <c r="E423" s="18"/>
      <c r="F423" s="18"/>
      <c r="I423" s="15"/>
      <c r="J423" s="15"/>
      <c r="K423" s="15"/>
    </row>
    <row r="424" spans="2:11" ht="12" customHeight="1" x14ac:dyDescent="0.2">
      <c r="B424" s="17"/>
      <c r="C424" s="18"/>
      <c r="E424" s="18"/>
      <c r="F424" s="18"/>
      <c r="I424" s="15"/>
      <c r="J424" s="15"/>
      <c r="K424" s="15"/>
    </row>
    <row r="425" spans="2:11" ht="12" customHeight="1" x14ac:dyDescent="0.2">
      <c r="B425" s="17"/>
      <c r="C425" s="18"/>
      <c r="E425" s="18"/>
      <c r="F425" s="18"/>
      <c r="I425" s="15"/>
      <c r="J425" s="15"/>
      <c r="K425" s="15"/>
    </row>
    <row r="426" spans="2:11" ht="12" customHeight="1" x14ac:dyDescent="0.2">
      <c r="B426" s="17"/>
      <c r="C426" s="18"/>
      <c r="E426" s="18"/>
      <c r="F426" s="18"/>
      <c r="I426" s="15"/>
      <c r="J426" s="15"/>
      <c r="K426" s="15"/>
    </row>
    <row r="427" spans="2:11" ht="12" customHeight="1" x14ac:dyDescent="0.2">
      <c r="B427" s="17"/>
      <c r="C427" s="18"/>
      <c r="E427" s="18"/>
      <c r="F427" s="18"/>
      <c r="I427" s="15"/>
      <c r="J427" s="15"/>
      <c r="K427" s="15"/>
    </row>
    <row r="428" spans="2:11" ht="12" customHeight="1" x14ac:dyDescent="0.2">
      <c r="B428" s="17"/>
      <c r="C428" s="18"/>
      <c r="E428" s="18"/>
      <c r="F428" s="18"/>
      <c r="I428" s="15"/>
      <c r="J428" s="15"/>
      <c r="K428" s="15"/>
    </row>
    <row r="429" spans="2:11" ht="12" customHeight="1" x14ac:dyDescent="0.2">
      <c r="B429" s="17"/>
      <c r="C429" s="18"/>
      <c r="E429" s="18"/>
      <c r="F429" s="18"/>
      <c r="I429" s="15"/>
      <c r="J429" s="15"/>
      <c r="K429" s="15"/>
    </row>
    <row r="430" spans="2:11" ht="12" customHeight="1" x14ac:dyDescent="0.2">
      <c r="B430" s="17"/>
      <c r="C430" s="18"/>
      <c r="E430" s="18"/>
      <c r="F430" s="18"/>
      <c r="I430" s="15"/>
      <c r="J430" s="15"/>
      <c r="K430" s="15"/>
    </row>
    <row r="431" spans="2:11" ht="12" customHeight="1" x14ac:dyDescent="0.2">
      <c r="B431" s="17"/>
      <c r="C431" s="18"/>
      <c r="E431" s="18"/>
      <c r="F431" s="18"/>
      <c r="I431" s="15"/>
      <c r="J431" s="15"/>
      <c r="K431" s="15"/>
    </row>
    <row r="432" spans="2:11" ht="12" customHeight="1" x14ac:dyDescent="0.2">
      <c r="B432" s="17"/>
      <c r="C432" s="18"/>
      <c r="E432" s="18"/>
      <c r="F432" s="18"/>
      <c r="I432" s="15"/>
      <c r="J432" s="15"/>
      <c r="K432" s="15"/>
    </row>
    <row r="433" spans="2:11" ht="12" customHeight="1" x14ac:dyDescent="0.2">
      <c r="B433" s="17"/>
      <c r="C433" s="18"/>
      <c r="E433" s="18"/>
      <c r="F433" s="18"/>
      <c r="I433" s="15"/>
      <c r="J433" s="15"/>
      <c r="K433" s="15"/>
    </row>
    <row r="434" spans="2:11" ht="12" customHeight="1" x14ac:dyDescent="0.2">
      <c r="B434" s="17"/>
      <c r="C434" s="18"/>
      <c r="E434" s="18"/>
      <c r="F434" s="18"/>
      <c r="I434" s="15"/>
      <c r="J434" s="15"/>
      <c r="K434" s="15"/>
    </row>
    <row r="435" spans="2:11" ht="12" customHeight="1" x14ac:dyDescent="0.2">
      <c r="B435" s="17"/>
      <c r="C435" s="18"/>
      <c r="E435" s="18"/>
      <c r="F435" s="18"/>
      <c r="I435" s="15"/>
      <c r="J435" s="15"/>
      <c r="K435" s="15"/>
    </row>
    <row r="436" spans="2:11" ht="12" customHeight="1" x14ac:dyDescent="0.2">
      <c r="B436" s="17"/>
      <c r="C436" s="18"/>
      <c r="E436" s="18"/>
      <c r="F436" s="18"/>
      <c r="I436" s="15"/>
      <c r="J436" s="15"/>
      <c r="K436" s="15"/>
    </row>
    <row r="437" spans="2:11" ht="12" customHeight="1" x14ac:dyDescent="0.2">
      <c r="B437" s="17"/>
      <c r="C437" s="18"/>
      <c r="E437" s="18"/>
      <c r="F437" s="18"/>
      <c r="I437" s="15"/>
      <c r="J437" s="15"/>
      <c r="K437" s="15"/>
    </row>
    <row r="438" spans="2:11" ht="12" customHeight="1" x14ac:dyDescent="0.2">
      <c r="B438" s="17"/>
      <c r="C438" s="18"/>
      <c r="E438" s="18"/>
      <c r="F438" s="18"/>
      <c r="I438" s="15"/>
      <c r="J438" s="15"/>
      <c r="K438" s="15"/>
    </row>
    <row r="439" spans="2:11" ht="12" customHeight="1" x14ac:dyDescent="0.2">
      <c r="B439" s="17"/>
      <c r="C439" s="18"/>
      <c r="E439" s="18"/>
      <c r="F439" s="18"/>
      <c r="I439" s="15"/>
      <c r="J439" s="15"/>
      <c r="K439" s="15"/>
    </row>
    <row r="440" spans="2:11" ht="12" customHeight="1" x14ac:dyDescent="0.2">
      <c r="B440" s="17"/>
      <c r="C440" s="18"/>
      <c r="E440" s="18"/>
      <c r="F440" s="18"/>
      <c r="I440" s="15"/>
      <c r="J440" s="15"/>
      <c r="K440" s="15"/>
    </row>
    <row r="441" spans="2:11" ht="12" customHeight="1" x14ac:dyDescent="0.2">
      <c r="B441" s="17"/>
      <c r="C441" s="18"/>
      <c r="E441" s="18"/>
      <c r="F441" s="18"/>
      <c r="I441" s="15"/>
      <c r="J441" s="15"/>
      <c r="K441" s="15"/>
    </row>
    <row r="442" spans="2:11" ht="12" customHeight="1" x14ac:dyDescent="0.2">
      <c r="B442" s="17"/>
      <c r="C442" s="18"/>
      <c r="E442" s="18"/>
      <c r="F442" s="18"/>
      <c r="I442" s="15"/>
      <c r="J442" s="15"/>
      <c r="K442" s="15"/>
    </row>
    <row r="443" spans="2:11" ht="12" customHeight="1" x14ac:dyDescent="0.2">
      <c r="B443" s="17"/>
      <c r="C443" s="18"/>
      <c r="E443" s="18"/>
      <c r="F443" s="18"/>
      <c r="I443" s="15"/>
      <c r="J443" s="15"/>
      <c r="K443" s="15"/>
    </row>
    <row r="444" spans="2:11" ht="12" customHeight="1" x14ac:dyDescent="0.2">
      <c r="B444" s="17"/>
      <c r="C444" s="18"/>
      <c r="E444" s="18"/>
      <c r="F444" s="18"/>
      <c r="I444" s="15"/>
      <c r="J444" s="15"/>
      <c r="K444" s="15"/>
    </row>
    <row r="445" spans="2:11" ht="12" customHeight="1" x14ac:dyDescent="0.2">
      <c r="B445" s="17"/>
      <c r="C445" s="18"/>
      <c r="E445" s="18"/>
      <c r="F445" s="18"/>
      <c r="I445" s="15"/>
      <c r="J445" s="15"/>
      <c r="K445" s="15"/>
    </row>
    <row r="446" spans="2:11" ht="12" customHeight="1" x14ac:dyDescent="0.2">
      <c r="B446" s="17"/>
      <c r="C446" s="18"/>
      <c r="E446" s="18"/>
      <c r="F446" s="18"/>
      <c r="I446" s="15"/>
      <c r="J446" s="15"/>
      <c r="K446" s="15"/>
    </row>
    <row r="447" spans="2:11" ht="12" customHeight="1" x14ac:dyDescent="0.2">
      <c r="B447" s="17"/>
      <c r="C447" s="18"/>
      <c r="E447" s="18"/>
      <c r="F447" s="18"/>
      <c r="I447" s="15"/>
      <c r="J447" s="15"/>
      <c r="K447" s="15"/>
    </row>
    <row r="448" spans="2:11" ht="12" customHeight="1" x14ac:dyDescent="0.2">
      <c r="B448" s="17"/>
      <c r="C448" s="18"/>
      <c r="E448" s="18"/>
      <c r="F448" s="18"/>
      <c r="I448" s="15"/>
      <c r="J448" s="15"/>
      <c r="K448" s="15"/>
    </row>
    <row r="449" spans="2:11" ht="12" customHeight="1" x14ac:dyDescent="0.2">
      <c r="B449" s="17"/>
      <c r="C449" s="18"/>
      <c r="E449" s="18"/>
      <c r="F449" s="18"/>
      <c r="I449" s="15"/>
      <c r="J449" s="15"/>
      <c r="K449" s="15"/>
    </row>
    <row r="450" spans="2:11" ht="12" customHeight="1" x14ac:dyDescent="0.2">
      <c r="B450" s="17"/>
      <c r="C450" s="18"/>
      <c r="E450" s="18"/>
      <c r="F450" s="18"/>
      <c r="I450" s="15"/>
      <c r="J450" s="15"/>
      <c r="K450" s="15"/>
    </row>
    <row r="451" spans="2:11" ht="12" customHeight="1" x14ac:dyDescent="0.2">
      <c r="B451" s="17"/>
      <c r="C451" s="18"/>
      <c r="E451" s="18"/>
      <c r="F451" s="18"/>
      <c r="I451" s="15"/>
      <c r="J451" s="15"/>
      <c r="K451" s="15"/>
    </row>
    <row r="452" spans="2:11" ht="12" customHeight="1" x14ac:dyDescent="0.2">
      <c r="B452" s="17"/>
      <c r="C452" s="18"/>
      <c r="E452" s="18"/>
      <c r="F452" s="18"/>
      <c r="I452" s="15"/>
      <c r="J452" s="15"/>
      <c r="K452" s="15"/>
    </row>
    <row r="453" spans="2:11" ht="12" customHeight="1" x14ac:dyDescent="0.2">
      <c r="B453" s="17"/>
      <c r="C453" s="18"/>
      <c r="E453" s="18"/>
      <c r="F453" s="18"/>
      <c r="I453" s="15"/>
      <c r="J453" s="15"/>
      <c r="K453" s="15"/>
    </row>
    <row r="454" spans="2:11" ht="12" customHeight="1" x14ac:dyDescent="0.2">
      <c r="B454" s="17"/>
      <c r="C454" s="18"/>
      <c r="E454" s="18"/>
      <c r="F454" s="18"/>
      <c r="I454" s="15"/>
      <c r="J454" s="15"/>
      <c r="K454" s="15"/>
    </row>
    <row r="455" spans="2:11" ht="12" customHeight="1" x14ac:dyDescent="0.2">
      <c r="B455" s="17"/>
      <c r="C455" s="18"/>
      <c r="E455" s="18"/>
      <c r="F455" s="18"/>
      <c r="I455" s="15"/>
      <c r="J455" s="15"/>
      <c r="K455" s="15"/>
    </row>
    <row r="456" spans="2:11" ht="12" customHeight="1" x14ac:dyDescent="0.2">
      <c r="B456" s="17"/>
      <c r="C456" s="18"/>
      <c r="E456" s="18"/>
      <c r="F456" s="18"/>
      <c r="I456" s="15"/>
      <c r="J456" s="15"/>
      <c r="K456" s="15"/>
    </row>
    <row r="457" spans="2:11" ht="12" customHeight="1" x14ac:dyDescent="0.2">
      <c r="B457" s="17"/>
      <c r="C457" s="18"/>
      <c r="E457" s="18"/>
      <c r="F457" s="18"/>
      <c r="I457" s="15"/>
      <c r="J457" s="15"/>
      <c r="K457" s="15"/>
    </row>
    <row r="458" spans="2:11" ht="12" customHeight="1" x14ac:dyDescent="0.2">
      <c r="B458" s="17"/>
      <c r="C458" s="18"/>
      <c r="E458" s="18"/>
      <c r="F458" s="18"/>
      <c r="I458" s="15"/>
      <c r="J458" s="15"/>
      <c r="K458" s="15"/>
    </row>
    <row r="459" spans="2:11" ht="12" customHeight="1" x14ac:dyDescent="0.2">
      <c r="B459" s="17"/>
      <c r="C459" s="18"/>
      <c r="E459" s="18"/>
      <c r="F459" s="18"/>
      <c r="I459" s="15"/>
      <c r="J459" s="15"/>
      <c r="K459" s="15"/>
    </row>
    <row r="460" spans="2:11" ht="12" customHeight="1" x14ac:dyDescent="0.2">
      <c r="B460" s="17"/>
      <c r="C460" s="18"/>
      <c r="E460" s="18"/>
      <c r="F460" s="18"/>
      <c r="I460" s="15"/>
      <c r="J460" s="15"/>
      <c r="K460" s="15"/>
    </row>
    <row r="461" spans="2:11" ht="12" customHeight="1" x14ac:dyDescent="0.2">
      <c r="B461" s="17"/>
      <c r="C461" s="18"/>
      <c r="E461" s="18"/>
      <c r="F461" s="18"/>
      <c r="I461" s="15"/>
      <c r="J461" s="15"/>
      <c r="K461" s="15"/>
    </row>
    <row r="462" spans="2:11" ht="12" customHeight="1" x14ac:dyDescent="0.2">
      <c r="B462" s="17"/>
      <c r="C462" s="18"/>
      <c r="E462" s="18"/>
      <c r="F462" s="18"/>
      <c r="I462" s="15"/>
      <c r="J462" s="15"/>
      <c r="K462" s="15"/>
    </row>
    <row r="463" spans="2:11" ht="12" customHeight="1" x14ac:dyDescent="0.2">
      <c r="B463" s="17"/>
      <c r="C463" s="18"/>
      <c r="E463" s="18"/>
      <c r="F463" s="18"/>
      <c r="I463" s="15"/>
      <c r="J463" s="15"/>
      <c r="K463" s="15"/>
    </row>
    <row r="464" spans="2:11" ht="12" customHeight="1" x14ac:dyDescent="0.2">
      <c r="B464" s="17"/>
      <c r="C464" s="18"/>
      <c r="E464" s="18"/>
      <c r="F464" s="18"/>
      <c r="I464" s="15"/>
      <c r="J464" s="15"/>
      <c r="K464" s="15"/>
    </row>
    <row r="465" spans="2:11" ht="12" customHeight="1" x14ac:dyDescent="0.2">
      <c r="B465" s="17"/>
      <c r="C465" s="18"/>
      <c r="E465" s="18"/>
      <c r="F465" s="18"/>
      <c r="I465" s="15"/>
      <c r="J465" s="15"/>
      <c r="K465" s="15"/>
    </row>
    <row r="466" spans="2:11" ht="12" customHeight="1" x14ac:dyDescent="0.2">
      <c r="B466" s="17"/>
      <c r="C466" s="18"/>
      <c r="E466" s="18"/>
      <c r="F466" s="18"/>
      <c r="I466" s="15"/>
      <c r="J466" s="15"/>
      <c r="K466" s="15"/>
    </row>
    <row r="467" spans="2:11" ht="12" customHeight="1" x14ac:dyDescent="0.2">
      <c r="B467" s="17"/>
      <c r="C467" s="18"/>
      <c r="E467" s="18"/>
      <c r="F467" s="18"/>
      <c r="I467" s="15"/>
      <c r="J467" s="15"/>
      <c r="K467" s="15"/>
    </row>
    <row r="468" spans="2:11" ht="12" customHeight="1" x14ac:dyDescent="0.2">
      <c r="B468" s="17"/>
      <c r="C468" s="18"/>
      <c r="E468" s="18"/>
      <c r="F468" s="18"/>
      <c r="I468" s="15"/>
      <c r="J468" s="15"/>
      <c r="K468" s="15"/>
    </row>
    <row r="469" spans="2:11" ht="12" customHeight="1" x14ac:dyDescent="0.2">
      <c r="B469" s="17"/>
      <c r="C469" s="18"/>
      <c r="E469" s="18"/>
      <c r="F469" s="18"/>
      <c r="I469" s="15"/>
      <c r="J469" s="15"/>
      <c r="K469" s="15"/>
    </row>
    <row r="470" spans="2:11" ht="12" customHeight="1" x14ac:dyDescent="0.2">
      <c r="B470" s="17"/>
      <c r="C470" s="18"/>
      <c r="E470" s="18"/>
      <c r="F470" s="18"/>
      <c r="I470" s="15"/>
      <c r="J470" s="15"/>
      <c r="K470" s="15"/>
    </row>
    <row r="471" spans="2:11" ht="12" customHeight="1" x14ac:dyDescent="0.2">
      <c r="B471" s="17"/>
      <c r="C471" s="18"/>
      <c r="E471" s="18"/>
      <c r="F471" s="18"/>
      <c r="I471" s="15"/>
      <c r="J471" s="15"/>
      <c r="K471" s="15"/>
    </row>
    <row r="472" spans="2:11" ht="12" customHeight="1" x14ac:dyDescent="0.2">
      <c r="B472" s="17"/>
      <c r="C472" s="18"/>
      <c r="E472" s="18"/>
      <c r="F472" s="18"/>
      <c r="I472" s="15"/>
      <c r="J472" s="15"/>
      <c r="K472" s="15"/>
    </row>
    <row r="473" spans="2:11" ht="12" customHeight="1" x14ac:dyDescent="0.2">
      <c r="B473" s="17"/>
      <c r="C473" s="18"/>
      <c r="E473" s="18"/>
      <c r="F473" s="18"/>
      <c r="I473" s="15"/>
      <c r="J473" s="15"/>
      <c r="K473" s="15"/>
    </row>
    <row r="474" spans="2:11" ht="12" customHeight="1" x14ac:dyDescent="0.2">
      <c r="B474" s="17"/>
      <c r="C474" s="18"/>
      <c r="E474" s="18"/>
      <c r="F474" s="18"/>
      <c r="I474" s="15"/>
      <c r="J474" s="15"/>
      <c r="K474" s="15"/>
    </row>
    <row r="475" spans="2:11" ht="12" customHeight="1" x14ac:dyDescent="0.2">
      <c r="B475" s="17"/>
      <c r="C475" s="18"/>
      <c r="E475" s="18"/>
      <c r="F475" s="18"/>
      <c r="I475" s="15"/>
      <c r="J475" s="15"/>
      <c r="K475" s="15"/>
    </row>
    <row r="476" spans="2:11" ht="12" customHeight="1" x14ac:dyDescent="0.2">
      <c r="B476" s="17"/>
      <c r="C476" s="18"/>
      <c r="E476" s="18"/>
      <c r="F476" s="18"/>
      <c r="I476" s="15"/>
      <c r="J476" s="15"/>
      <c r="K476" s="15"/>
    </row>
    <row r="477" spans="2:11" ht="12" customHeight="1" x14ac:dyDescent="0.2">
      <c r="B477" s="17"/>
      <c r="C477" s="18"/>
      <c r="E477" s="18"/>
      <c r="F477" s="18"/>
      <c r="I477" s="15"/>
      <c r="J477" s="15"/>
      <c r="K477" s="15"/>
    </row>
    <row r="478" spans="2:11" ht="12" customHeight="1" x14ac:dyDescent="0.2">
      <c r="B478" s="17"/>
      <c r="C478" s="18"/>
      <c r="E478" s="18"/>
      <c r="F478" s="18"/>
      <c r="I478" s="15"/>
      <c r="J478" s="15"/>
      <c r="K478" s="15"/>
    </row>
    <row r="479" spans="2:11" ht="12" customHeight="1" x14ac:dyDescent="0.2">
      <c r="B479" s="17"/>
      <c r="C479" s="18"/>
      <c r="E479" s="18"/>
      <c r="F479" s="18"/>
      <c r="I479" s="15"/>
      <c r="J479" s="15"/>
      <c r="K479" s="15"/>
    </row>
    <row r="480" spans="2:11" ht="12" customHeight="1" x14ac:dyDescent="0.2">
      <c r="B480" s="17"/>
      <c r="C480" s="18"/>
      <c r="E480" s="18"/>
      <c r="F480" s="18"/>
      <c r="I480" s="15"/>
      <c r="J480" s="15"/>
      <c r="K480" s="15"/>
    </row>
    <row r="481" spans="2:11" ht="12" customHeight="1" x14ac:dyDescent="0.2">
      <c r="B481" s="17"/>
      <c r="C481" s="18"/>
      <c r="E481" s="18"/>
      <c r="F481" s="18"/>
      <c r="I481" s="15"/>
      <c r="J481" s="15"/>
      <c r="K481" s="15"/>
    </row>
    <row r="482" spans="2:11" ht="12" customHeight="1" x14ac:dyDescent="0.2">
      <c r="B482" s="17"/>
      <c r="C482" s="18"/>
      <c r="E482" s="18"/>
      <c r="F482" s="18"/>
      <c r="I482" s="15"/>
      <c r="J482" s="15"/>
      <c r="K482" s="15"/>
    </row>
    <row r="483" spans="2:11" ht="12" customHeight="1" x14ac:dyDescent="0.2">
      <c r="B483" s="17"/>
      <c r="C483" s="18"/>
      <c r="E483" s="18"/>
      <c r="F483" s="18"/>
      <c r="I483" s="15"/>
      <c r="J483" s="15"/>
      <c r="K483" s="15"/>
    </row>
    <row r="484" spans="2:11" ht="12" customHeight="1" x14ac:dyDescent="0.2">
      <c r="B484" s="17"/>
      <c r="C484" s="18"/>
      <c r="E484" s="18"/>
      <c r="F484" s="18"/>
      <c r="I484" s="15"/>
      <c r="J484" s="15"/>
      <c r="K484" s="15"/>
    </row>
    <row r="485" spans="2:11" ht="12" customHeight="1" x14ac:dyDescent="0.2">
      <c r="B485" s="17"/>
      <c r="C485" s="18"/>
      <c r="E485" s="18"/>
      <c r="F485" s="18"/>
      <c r="I485" s="15"/>
      <c r="J485" s="15"/>
      <c r="K485" s="15"/>
    </row>
    <row r="486" spans="2:11" ht="12" customHeight="1" x14ac:dyDescent="0.2">
      <c r="B486" s="17"/>
      <c r="C486" s="18"/>
      <c r="E486" s="18"/>
      <c r="F486" s="18"/>
      <c r="I486" s="15"/>
      <c r="J486" s="15"/>
      <c r="K486" s="15"/>
    </row>
    <row r="487" spans="2:11" ht="12" customHeight="1" x14ac:dyDescent="0.2">
      <c r="B487" s="17"/>
      <c r="C487" s="18"/>
      <c r="E487" s="18"/>
      <c r="F487" s="18"/>
      <c r="I487" s="15"/>
      <c r="J487" s="15"/>
      <c r="K487" s="15"/>
    </row>
    <row r="488" spans="2:11" ht="12" customHeight="1" x14ac:dyDescent="0.2">
      <c r="B488" s="17"/>
      <c r="C488" s="18"/>
      <c r="E488" s="18"/>
      <c r="F488" s="18"/>
      <c r="I488" s="15"/>
      <c r="J488" s="15"/>
      <c r="K488" s="15"/>
    </row>
    <row r="489" spans="2:11" ht="12" customHeight="1" x14ac:dyDescent="0.2">
      <c r="B489" s="17"/>
      <c r="C489" s="18"/>
      <c r="E489" s="18"/>
      <c r="F489" s="18"/>
      <c r="I489" s="15"/>
      <c r="J489" s="15"/>
      <c r="K489" s="15"/>
    </row>
    <row r="490" spans="2:11" ht="12" customHeight="1" x14ac:dyDescent="0.2">
      <c r="B490" s="17"/>
      <c r="C490" s="18"/>
      <c r="E490" s="18"/>
      <c r="F490" s="18"/>
      <c r="I490" s="15"/>
      <c r="J490" s="15"/>
      <c r="K490" s="15"/>
    </row>
    <row r="491" spans="2:11" ht="12" customHeight="1" x14ac:dyDescent="0.2">
      <c r="B491" s="17"/>
      <c r="C491" s="18"/>
      <c r="E491" s="18"/>
      <c r="F491" s="18"/>
      <c r="I491" s="15"/>
      <c r="J491" s="15"/>
      <c r="K491" s="15"/>
    </row>
    <row r="492" spans="2:11" ht="12" customHeight="1" x14ac:dyDescent="0.2">
      <c r="B492" s="17"/>
      <c r="C492" s="18"/>
      <c r="E492" s="18"/>
      <c r="F492" s="18"/>
      <c r="I492" s="15"/>
      <c r="J492" s="15"/>
      <c r="K492" s="15"/>
    </row>
    <row r="493" spans="2:11" ht="12" customHeight="1" x14ac:dyDescent="0.2">
      <c r="B493" s="17"/>
      <c r="C493" s="18"/>
      <c r="E493" s="18"/>
      <c r="F493" s="18"/>
      <c r="I493" s="15"/>
      <c r="J493" s="15"/>
      <c r="K493" s="15"/>
    </row>
    <row r="494" spans="2:11" ht="12" customHeight="1" x14ac:dyDescent="0.2">
      <c r="B494" s="17"/>
      <c r="C494" s="18"/>
      <c r="E494" s="18"/>
      <c r="F494" s="18"/>
      <c r="I494" s="15"/>
      <c r="J494" s="15"/>
      <c r="K494" s="15"/>
    </row>
    <row r="495" spans="2:11" ht="12" customHeight="1" x14ac:dyDescent="0.2">
      <c r="B495" s="17"/>
      <c r="C495" s="18"/>
      <c r="E495" s="18"/>
      <c r="F495" s="18"/>
      <c r="I495" s="15"/>
      <c r="J495" s="15"/>
      <c r="K495" s="15"/>
    </row>
    <row r="496" spans="2:11" ht="12" customHeight="1" x14ac:dyDescent="0.2">
      <c r="B496" s="17"/>
      <c r="C496" s="18"/>
      <c r="E496" s="18"/>
      <c r="F496" s="18"/>
      <c r="I496" s="15"/>
      <c r="J496" s="15"/>
      <c r="K496" s="15"/>
    </row>
    <row r="497" spans="2:11" ht="12" customHeight="1" x14ac:dyDescent="0.2">
      <c r="B497" s="17"/>
      <c r="C497" s="18"/>
      <c r="E497" s="18"/>
      <c r="F497" s="18"/>
      <c r="I497" s="15"/>
      <c r="J497" s="15"/>
      <c r="K497" s="15"/>
    </row>
    <row r="498" spans="2:11" ht="12" customHeight="1" x14ac:dyDescent="0.2">
      <c r="B498" s="17"/>
      <c r="C498" s="18"/>
      <c r="E498" s="18"/>
      <c r="F498" s="18"/>
      <c r="I498" s="15"/>
      <c r="J498" s="15"/>
      <c r="K498" s="15"/>
    </row>
    <row r="499" spans="2:11" ht="12" customHeight="1" x14ac:dyDescent="0.2">
      <c r="B499" s="17"/>
      <c r="C499" s="18"/>
      <c r="E499" s="18"/>
      <c r="F499" s="18"/>
      <c r="I499" s="12"/>
      <c r="J499" s="12"/>
      <c r="K499" s="12"/>
    </row>
    <row r="500" spans="2:11" ht="12" customHeight="1" x14ac:dyDescent="0.2">
      <c r="B500" s="17"/>
      <c r="C500" s="18"/>
      <c r="E500" s="18"/>
      <c r="F500" s="18"/>
      <c r="I500" s="12"/>
      <c r="J500" s="12"/>
      <c r="K500" s="12"/>
    </row>
    <row r="501" spans="2:11" ht="12" customHeight="1" x14ac:dyDescent="0.2">
      <c r="B501" s="17"/>
      <c r="C501" s="18"/>
      <c r="E501" s="18"/>
      <c r="F501" s="18"/>
      <c r="I501" s="12"/>
      <c r="J501" s="12"/>
      <c r="K501" s="12"/>
    </row>
    <row r="502" spans="2:11" ht="12" customHeight="1" x14ac:dyDescent="0.2">
      <c r="B502" s="17"/>
      <c r="C502" s="18"/>
      <c r="E502" s="18"/>
      <c r="F502" s="18"/>
      <c r="I502" s="12"/>
      <c r="J502" s="12"/>
      <c r="K502" s="12"/>
    </row>
    <row r="503" spans="2:11" ht="12" customHeight="1" x14ac:dyDescent="0.2">
      <c r="B503" s="17"/>
      <c r="C503" s="18"/>
      <c r="E503" s="18"/>
      <c r="F503" s="18"/>
      <c r="I503" s="12"/>
      <c r="J503" s="12"/>
      <c r="K503" s="12"/>
    </row>
    <row r="504" spans="2:11" ht="12" customHeight="1" x14ac:dyDescent="0.2">
      <c r="B504" s="17"/>
      <c r="C504" s="18"/>
      <c r="E504" s="18"/>
      <c r="F504" s="18"/>
      <c r="I504" s="12"/>
      <c r="J504" s="12"/>
      <c r="K504" s="12"/>
    </row>
    <row r="505" spans="2:11" ht="12" customHeight="1" x14ac:dyDescent="0.2">
      <c r="B505" s="17"/>
      <c r="C505" s="18"/>
      <c r="E505" s="18"/>
      <c r="F505" s="18"/>
      <c r="I505" s="12"/>
      <c r="J505" s="12"/>
      <c r="K505" s="12"/>
    </row>
    <row r="506" spans="2:11" ht="12" customHeight="1" x14ac:dyDescent="0.2">
      <c r="B506" s="17"/>
      <c r="C506" s="18"/>
      <c r="E506" s="18"/>
      <c r="F506" s="18"/>
      <c r="I506" s="12"/>
      <c r="J506" s="12"/>
      <c r="K506" s="12"/>
    </row>
    <row r="507" spans="2:11" ht="12" customHeight="1" x14ac:dyDescent="0.2">
      <c r="B507" s="17"/>
      <c r="C507" s="18"/>
      <c r="E507" s="18"/>
      <c r="F507" s="18"/>
      <c r="I507" s="12"/>
      <c r="J507" s="12"/>
      <c r="K507" s="12"/>
    </row>
    <row r="508" spans="2:11" ht="12" customHeight="1" x14ac:dyDescent="0.2">
      <c r="B508" s="17"/>
      <c r="C508" s="18"/>
      <c r="E508" s="18"/>
      <c r="F508" s="18"/>
      <c r="I508" s="12"/>
      <c r="J508" s="12"/>
      <c r="K508" s="12"/>
    </row>
    <row r="509" spans="2:11" ht="12" customHeight="1" x14ac:dyDescent="0.2">
      <c r="B509" s="17"/>
      <c r="C509" s="18"/>
      <c r="E509" s="18"/>
      <c r="F509" s="18"/>
      <c r="I509" s="12"/>
      <c r="J509" s="12"/>
      <c r="K509" s="12"/>
    </row>
    <row r="510" spans="2:11" ht="12" customHeight="1" x14ac:dyDescent="0.2">
      <c r="B510" s="17"/>
      <c r="C510" s="18"/>
      <c r="E510" s="18"/>
      <c r="F510" s="18"/>
      <c r="I510" s="12"/>
      <c r="J510" s="12"/>
      <c r="K510" s="12"/>
    </row>
    <row r="511" spans="2:11" ht="12" customHeight="1" x14ac:dyDescent="0.2">
      <c r="B511" s="17"/>
      <c r="C511" s="18"/>
      <c r="E511" s="18"/>
      <c r="F511" s="18"/>
      <c r="I511" s="12"/>
      <c r="J511" s="12"/>
      <c r="K511" s="12"/>
    </row>
    <row r="512" spans="2:11" ht="12" customHeight="1" x14ac:dyDescent="0.2">
      <c r="B512" s="17"/>
      <c r="C512" s="18"/>
      <c r="E512" s="18"/>
      <c r="F512" s="18"/>
      <c r="I512" s="12"/>
      <c r="J512" s="12"/>
      <c r="K512" s="12"/>
    </row>
    <row r="513" spans="2:11" ht="12" customHeight="1" x14ac:dyDescent="0.2">
      <c r="B513" s="17"/>
      <c r="C513" s="18"/>
      <c r="E513" s="18"/>
      <c r="F513" s="18"/>
      <c r="I513" s="12"/>
      <c r="J513" s="12"/>
      <c r="K513" s="12"/>
    </row>
    <row r="514" spans="2:11" ht="12" customHeight="1" x14ac:dyDescent="0.2">
      <c r="B514" s="17"/>
      <c r="C514" s="18"/>
      <c r="E514" s="18"/>
      <c r="F514" s="18"/>
      <c r="I514" s="12"/>
      <c r="J514" s="12"/>
      <c r="K514" s="12"/>
    </row>
    <row r="515" spans="2:11" ht="12" customHeight="1" x14ac:dyDescent="0.2">
      <c r="B515" s="17"/>
      <c r="C515" s="18"/>
      <c r="E515" s="18"/>
      <c r="F515" s="18"/>
      <c r="I515" s="12"/>
      <c r="J515" s="12"/>
      <c r="K515" s="12"/>
    </row>
    <row r="516" spans="2:11" ht="12" customHeight="1" x14ac:dyDescent="0.2">
      <c r="B516" s="17"/>
      <c r="C516" s="18"/>
      <c r="E516" s="18"/>
      <c r="F516" s="18"/>
      <c r="I516" s="12"/>
      <c r="J516" s="12"/>
      <c r="K516" s="12"/>
    </row>
    <row r="517" spans="2:11" ht="12" customHeight="1" x14ac:dyDescent="0.2">
      <c r="B517" s="17"/>
      <c r="C517" s="18"/>
      <c r="E517" s="18"/>
      <c r="F517" s="18"/>
      <c r="I517" s="12"/>
      <c r="J517" s="12"/>
      <c r="K517" s="12"/>
    </row>
    <row r="518" spans="2:11" ht="12" customHeight="1" x14ac:dyDescent="0.2">
      <c r="B518" s="17"/>
      <c r="C518" s="18"/>
      <c r="E518" s="18"/>
      <c r="F518" s="18"/>
      <c r="I518" s="12"/>
      <c r="J518" s="12"/>
      <c r="K518" s="12"/>
    </row>
    <row r="519" spans="2:11" ht="12" customHeight="1" x14ac:dyDescent="0.2">
      <c r="B519" s="17"/>
      <c r="C519" s="18"/>
      <c r="E519" s="18"/>
      <c r="F519" s="18"/>
      <c r="I519" s="12"/>
      <c r="J519" s="12"/>
      <c r="K519" s="12"/>
    </row>
    <row r="520" spans="2:11" ht="12" customHeight="1" x14ac:dyDescent="0.2">
      <c r="B520" s="17"/>
      <c r="C520" s="18"/>
      <c r="E520" s="18"/>
      <c r="F520" s="18"/>
      <c r="I520" s="12"/>
      <c r="J520" s="12"/>
      <c r="K520" s="12"/>
    </row>
    <row r="521" spans="2:11" ht="12" customHeight="1" x14ac:dyDescent="0.2">
      <c r="B521" s="17"/>
      <c r="C521" s="18"/>
      <c r="E521" s="18"/>
      <c r="F521" s="18"/>
      <c r="I521" s="12"/>
      <c r="J521" s="12"/>
      <c r="K521" s="12"/>
    </row>
    <row r="522" spans="2:11" ht="12" customHeight="1" x14ac:dyDescent="0.2">
      <c r="B522" s="17"/>
      <c r="C522" s="18"/>
      <c r="E522" s="18"/>
      <c r="F522" s="18"/>
      <c r="I522" s="12"/>
      <c r="J522" s="12"/>
      <c r="K522" s="12"/>
    </row>
    <row r="523" spans="2:11" ht="12" customHeight="1" x14ac:dyDescent="0.2">
      <c r="B523" s="17"/>
      <c r="C523" s="18"/>
      <c r="E523" s="18"/>
      <c r="F523" s="18"/>
      <c r="I523" s="12"/>
      <c r="J523" s="12"/>
      <c r="K523" s="12"/>
    </row>
    <row r="524" spans="2:11" ht="12" customHeight="1" x14ac:dyDescent="0.2">
      <c r="B524" s="17"/>
      <c r="C524" s="18"/>
      <c r="E524" s="18"/>
      <c r="F524" s="18"/>
      <c r="I524" s="12"/>
      <c r="J524" s="12"/>
      <c r="K524" s="12"/>
    </row>
    <row r="525" spans="2:11" ht="12" customHeight="1" x14ac:dyDescent="0.2">
      <c r="B525" s="17"/>
      <c r="C525" s="18"/>
      <c r="E525" s="18"/>
      <c r="F525" s="18"/>
      <c r="I525" s="12"/>
      <c r="J525" s="12"/>
      <c r="K525" s="12"/>
    </row>
    <row r="526" spans="2:11" ht="12" customHeight="1" x14ac:dyDescent="0.2">
      <c r="B526" s="17"/>
      <c r="C526" s="18"/>
      <c r="E526" s="18"/>
      <c r="F526" s="18"/>
      <c r="I526" s="12"/>
      <c r="J526" s="12"/>
      <c r="K526" s="12"/>
    </row>
    <row r="527" spans="2:11" ht="12" customHeight="1" x14ac:dyDescent="0.2">
      <c r="B527" s="17"/>
      <c r="C527" s="18"/>
      <c r="E527" s="18"/>
      <c r="F527" s="18"/>
      <c r="I527" s="12"/>
      <c r="J527" s="12"/>
      <c r="K527" s="12"/>
    </row>
    <row r="528" spans="2:11" ht="12" customHeight="1" x14ac:dyDescent="0.2">
      <c r="B528" s="17"/>
      <c r="C528" s="18"/>
      <c r="E528" s="18"/>
      <c r="F528" s="18"/>
      <c r="I528" s="12"/>
      <c r="J528" s="12"/>
      <c r="K528" s="12"/>
    </row>
    <row r="529" spans="2:11" ht="12" customHeight="1" x14ac:dyDescent="0.2">
      <c r="B529" s="17"/>
      <c r="C529" s="18"/>
      <c r="E529" s="18"/>
      <c r="F529" s="18"/>
      <c r="I529" s="12"/>
      <c r="J529" s="12"/>
      <c r="K529" s="12"/>
    </row>
    <row r="530" spans="2:11" ht="12" customHeight="1" x14ac:dyDescent="0.2">
      <c r="B530" s="17"/>
      <c r="C530" s="18"/>
      <c r="E530" s="18"/>
      <c r="F530" s="18"/>
      <c r="I530" s="12"/>
      <c r="J530" s="12"/>
      <c r="K530" s="12"/>
    </row>
    <row r="531" spans="2:11" ht="12" customHeight="1" x14ac:dyDescent="0.2">
      <c r="B531" s="17"/>
      <c r="C531" s="18"/>
      <c r="E531" s="18"/>
      <c r="F531" s="18"/>
      <c r="I531" s="12"/>
      <c r="J531" s="12"/>
      <c r="K531" s="12"/>
    </row>
    <row r="532" spans="2:11" ht="12" customHeight="1" x14ac:dyDescent="0.2">
      <c r="B532" s="17"/>
      <c r="C532" s="18"/>
      <c r="E532" s="18"/>
      <c r="F532" s="18"/>
      <c r="I532" s="12"/>
      <c r="J532" s="12"/>
      <c r="K532" s="12"/>
    </row>
    <row r="533" spans="2:11" ht="12" customHeight="1" x14ac:dyDescent="0.2">
      <c r="B533" s="17"/>
      <c r="C533" s="18"/>
      <c r="E533" s="18"/>
      <c r="F533" s="18"/>
      <c r="I533" s="12"/>
      <c r="J533" s="12"/>
      <c r="K533" s="12"/>
    </row>
    <row r="534" spans="2:11" ht="12" customHeight="1" x14ac:dyDescent="0.2">
      <c r="B534" s="17"/>
      <c r="C534" s="18"/>
      <c r="E534" s="18"/>
      <c r="F534" s="18"/>
      <c r="I534" s="12"/>
      <c r="J534" s="12"/>
      <c r="K534" s="12"/>
    </row>
    <row r="535" spans="2:11" ht="12" customHeight="1" x14ac:dyDescent="0.2">
      <c r="B535" s="17"/>
      <c r="C535" s="18"/>
      <c r="E535" s="18"/>
      <c r="F535" s="18"/>
      <c r="I535" s="12"/>
      <c r="J535" s="12"/>
      <c r="K535" s="12"/>
    </row>
    <row r="536" spans="2:11" ht="12" customHeight="1" x14ac:dyDescent="0.2">
      <c r="B536" s="17"/>
      <c r="C536" s="18"/>
      <c r="E536" s="18"/>
      <c r="F536" s="18"/>
      <c r="I536" s="12"/>
      <c r="J536" s="12"/>
      <c r="K536" s="12"/>
    </row>
    <row r="537" spans="2:11" ht="12" customHeight="1" x14ac:dyDescent="0.2">
      <c r="B537" s="17"/>
      <c r="C537" s="18"/>
      <c r="E537" s="18"/>
      <c r="F537" s="18"/>
      <c r="I537" s="12"/>
      <c r="J537" s="12"/>
      <c r="K537" s="12"/>
    </row>
    <row r="538" spans="2:11" ht="12" customHeight="1" x14ac:dyDescent="0.2">
      <c r="B538" s="17"/>
      <c r="C538" s="18"/>
      <c r="E538" s="18"/>
      <c r="F538" s="18"/>
      <c r="I538" s="12"/>
      <c r="J538" s="12"/>
      <c r="K538" s="12"/>
    </row>
    <row r="539" spans="2:11" ht="12" customHeight="1" x14ac:dyDescent="0.2">
      <c r="B539" s="17"/>
      <c r="C539" s="18"/>
      <c r="E539" s="18"/>
      <c r="F539" s="18"/>
      <c r="I539" s="12"/>
      <c r="J539" s="12"/>
      <c r="K539" s="12"/>
    </row>
    <row r="540" spans="2:11" ht="12" customHeight="1" x14ac:dyDescent="0.2">
      <c r="B540" s="17"/>
      <c r="C540" s="18"/>
      <c r="E540" s="18"/>
      <c r="F540" s="18"/>
      <c r="I540" s="12"/>
      <c r="J540" s="12"/>
      <c r="K540" s="12"/>
    </row>
    <row r="541" spans="2:11" ht="12" customHeight="1" x14ac:dyDescent="0.2">
      <c r="B541" s="17"/>
      <c r="C541" s="18"/>
      <c r="E541" s="18"/>
      <c r="F541" s="18"/>
      <c r="I541" s="12"/>
      <c r="J541" s="12"/>
      <c r="K541" s="12"/>
    </row>
    <row r="542" spans="2:11" ht="12" customHeight="1" x14ac:dyDescent="0.2">
      <c r="B542" s="17"/>
      <c r="C542" s="18"/>
      <c r="E542" s="18"/>
      <c r="F542" s="18"/>
      <c r="I542" s="12"/>
      <c r="J542" s="12"/>
      <c r="K542" s="12"/>
    </row>
    <row r="543" spans="2:11" ht="12" customHeight="1" x14ac:dyDescent="0.2">
      <c r="B543" s="17"/>
      <c r="C543" s="18"/>
      <c r="E543" s="18"/>
      <c r="F543" s="18"/>
      <c r="I543" s="12"/>
      <c r="J543" s="12"/>
      <c r="K543" s="12"/>
    </row>
    <row r="544" spans="2:11" ht="12" customHeight="1" x14ac:dyDescent="0.2">
      <c r="B544" s="17"/>
      <c r="C544" s="18"/>
      <c r="E544" s="18"/>
      <c r="F544" s="18"/>
      <c r="I544" s="12"/>
      <c r="J544" s="12"/>
      <c r="K544" s="12"/>
    </row>
    <row r="545" spans="2:11" ht="12" customHeight="1" x14ac:dyDescent="0.2">
      <c r="B545" s="17"/>
      <c r="C545" s="18"/>
      <c r="E545" s="18"/>
      <c r="F545" s="18"/>
      <c r="I545" s="12"/>
      <c r="J545" s="12"/>
      <c r="K545" s="12"/>
    </row>
    <row r="546" spans="2:11" ht="12" customHeight="1" x14ac:dyDescent="0.2">
      <c r="B546" s="17"/>
      <c r="C546" s="18"/>
      <c r="E546" s="18"/>
      <c r="F546" s="18"/>
      <c r="I546" s="12"/>
      <c r="J546" s="12"/>
      <c r="K546" s="12"/>
    </row>
    <row r="547" spans="2:11" ht="12" customHeight="1" x14ac:dyDescent="0.2">
      <c r="B547" s="17"/>
      <c r="C547" s="18"/>
      <c r="E547" s="18"/>
      <c r="F547" s="18"/>
      <c r="I547" s="12"/>
      <c r="J547" s="12"/>
      <c r="K547" s="12"/>
    </row>
    <row r="548" spans="2:11" ht="12" customHeight="1" x14ac:dyDescent="0.2">
      <c r="B548" s="17"/>
      <c r="C548" s="18"/>
      <c r="E548" s="18"/>
      <c r="F548" s="18"/>
      <c r="I548" s="12"/>
      <c r="J548" s="12"/>
      <c r="K548" s="12"/>
    </row>
    <row r="549" spans="2:11" ht="12" customHeight="1" x14ac:dyDescent="0.2">
      <c r="B549" s="17"/>
      <c r="C549" s="18"/>
      <c r="E549" s="18"/>
      <c r="F549" s="18"/>
      <c r="I549" s="12"/>
      <c r="J549" s="12"/>
      <c r="K549" s="12"/>
    </row>
    <row r="550" spans="2:11" ht="12" customHeight="1" x14ac:dyDescent="0.2">
      <c r="B550" s="17"/>
      <c r="C550" s="18"/>
      <c r="E550" s="18"/>
      <c r="F550" s="18"/>
      <c r="I550" s="12"/>
      <c r="J550" s="12"/>
      <c r="K550" s="12"/>
    </row>
    <row r="551" spans="2:11" ht="12" customHeight="1" x14ac:dyDescent="0.2">
      <c r="B551" s="17"/>
      <c r="C551" s="18"/>
      <c r="E551" s="18"/>
      <c r="F551" s="18"/>
      <c r="I551" s="12"/>
      <c r="J551" s="12"/>
      <c r="K551" s="12"/>
    </row>
    <row r="552" spans="2:11" ht="12" customHeight="1" x14ac:dyDescent="0.2">
      <c r="B552" s="17"/>
      <c r="C552" s="18"/>
      <c r="E552" s="18"/>
      <c r="F552" s="18"/>
      <c r="I552" s="12"/>
      <c r="J552" s="12"/>
      <c r="K552" s="12"/>
    </row>
    <row r="553" spans="2:11" ht="12" customHeight="1" x14ac:dyDescent="0.2">
      <c r="B553" s="17"/>
      <c r="C553" s="18"/>
      <c r="E553" s="18"/>
      <c r="F553" s="18"/>
      <c r="I553" s="12"/>
      <c r="J553" s="12"/>
      <c r="K553" s="12"/>
    </row>
    <row r="554" spans="2:11" ht="12" customHeight="1" x14ac:dyDescent="0.2">
      <c r="B554" s="17"/>
      <c r="C554" s="18"/>
      <c r="E554" s="18"/>
      <c r="F554" s="18"/>
      <c r="I554" s="12"/>
      <c r="J554" s="12"/>
      <c r="K554" s="12"/>
    </row>
    <row r="555" spans="2:11" ht="12" customHeight="1" x14ac:dyDescent="0.2">
      <c r="B555" s="17"/>
      <c r="C555" s="18"/>
      <c r="E555" s="18"/>
      <c r="F555" s="18"/>
      <c r="I555" s="12"/>
      <c r="J555" s="12"/>
      <c r="K555" s="12"/>
    </row>
    <row r="556" spans="2:11" ht="12" customHeight="1" x14ac:dyDescent="0.2">
      <c r="B556" s="17"/>
      <c r="C556" s="18"/>
      <c r="E556" s="18"/>
      <c r="F556" s="18"/>
      <c r="I556" s="12"/>
      <c r="J556" s="12"/>
      <c r="K556" s="12"/>
    </row>
    <row r="557" spans="2:11" ht="12" customHeight="1" x14ac:dyDescent="0.2">
      <c r="B557" s="17"/>
      <c r="C557" s="18"/>
      <c r="E557" s="18"/>
      <c r="F557" s="18"/>
      <c r="I557" s="12"/>
      <c r="J557" s="12"/>
      <c r="K557" s="12"/>
    </row>
    <row r="558" spans="2:11" ht="12" customHeight="1" x14ac:dyDescent="0.2">
      <c r="B558" s="17"/>
      <c r="C558" s="18"/>
      <c r="E558" s="18"/>
      <c r="F558" s="18"/>
      <c r="I558" s="12"/>
      <c r="J558" s="12"/>
      <c r="K558" s="12"/>
    </row>
    <row r="559" spans="2:11" ht="12" customHeight="1" x14ac:dyDescent="0.2">
      <c r="B559" s="17"/>
      <c r="C559" s="18"/>
      <c r="E559" s="18"/>
      <c r="F559" s="18"/>
      <c r="I559" s="12"/>
      <c r="J559" s="12"/>
      <c r="K559" s="12"/>
    </row>
    <row r="560" spans="2:11" ht="12" customHeight="1" x14ac:dyDescent="0.2">
      <c r="B560" s="17"/>
      <c r="C560" s="18"/>
      <c r="E560" s="18"/>
      <c r="F560" s="18"/>
      <c r="I560" s="12"/>
      <c r="J560" s="12"/>
      <c r="K560" s="12"/>
    </row>
    <row r="561" spans="2:11" ht="12" customHeight="1" x14ac:dyDescent="0.2">
      <c r="B561" s="17"/>
      <c r="C561" s="18"/>
      <c r="E561" s="18"/>
      <c r="F561" s="18"/>
      <c r="I561" s="12"/>
      <c r="J561" s="12"/>
      <c r="K561" s="12"/>
    </row>
    <row r="562" spans="2:11" ht="12" customHeight="1" x14ac:dyDescent="0.2">
      <c r="B562" s="17"/>
      <c r="C562" s="18"/>
      <c r="E562" s="18"/>
      <c r="F562" s="18"/>
      <c r="I562" s="12"/>
      <c r="J562" s="12"/>
      <c r="K562" s="12"/>
    </row>
    <row r="563" spans="2:11" ht="12" customHeight="1" x14ac:dyDescent="0.2">
      <c r="B563" s="17"/>
      <c r="C563" s="18"/>
      <c r="E563" s="18"/>
      <c r="F563" s="18"/>
      <c r="I563" s="12"/>
      <c r="J563" s="12"/>
      <c r="K563" s="12"/>
    </row>
    <row r="564" spans="2:11" ht="12" customHeight="1" x14ac:dyDescent="0.2">
      <c r="B564" s="17"/>
      <c r="C564" s="18"/>
      <c r="E564" s="18"/>
      <c r="F564" s="18"/>
      <c r="I564" s="12"/>
      <c r="J564" s="12"/>
      <c r="K564" s="12"/>
    </row>
    <row r="565" spans="2:11" ht="12" customHeight="1" x14ac:dyDescent="0.2">
      <c r="B565" s="17"/>
      <c r="C565" s="18"/>
      <c r="E565" s="18"/>
      <c r="F565" s="18"/>
      <c r="I565" s="12"/>
      <c r="J565" s="12"/>
      <c r="K565" s="12"/>
    </row>
    <row r="566" spans="2:11" ht="12" customHeight="1" x14ac:dyDescent="0.2">
      <c r="B566" s="17"/>
      <c r="C566" s="18"/>
      <c r="E566" s="18"/>
      <c r="F566" s="18"/>
      <c r="I566" s="12"/>
      <c r="J566" s="12"/>
      <c r="K566" s="12"/>
    </row>
    <row r="567" spans="2:11" ht="12" customHeight="1" x14ac:dyDescent="0.2">
      <c r="B567" s="17"/>
      <c r="C567" s="18"/>
      <c r="E567" s="18"/>
      <c r="F567" s="18"/>
      <c r="I567" s="12"/>
      <c r="J567" s="12"/>
      <c r="K567" s="12"/>
    </row>
    <row r="568" spans="2:11" ht="12" customHeight="1" x14ac:dyDescent="0.2">
      <c r="B568" s="17"/>
      <c r="C568" s="18"/>
      <c r="E568" s="18"/>
      <c r="F568" s="18"/>
      <c r="I568" s="12"/>
      <c r="J568" s="12"/>
      <c r="K568" s="12"/>
    </row>
    <row r="569" spans="2:11" ht="12" customHeight="1" x14ac:dyDescent="0.2">
      <c r="B569" s="17"/>
      <c r="C569" s="18"/>
      <c r="E569" s="18"/>
      <c r="F569" s="18"/>
      <c r="I569" s="12"/>
      <c r="J569" s="12"/>
      <c r="K569" s="12"/>
    </row>
    <row r="570" spans="2:11" ht="12" customHeight="1" x14ac:dyDescent="0.2">
      <c r="B570" s="17"/>
      <c r="C570" s="18"/>
      <c r="E570" s="18"/>
      <c r="F570" s="18"/>
      <c r="I570" s="12"/>
      <c r="J570" s="12"/>
      <c r="K570" s="12"/>
    </row>
    <row r="571" spans="2:11" ht="12" customHeight="1" x14ac:dyDescent="0.2">
      <c r="B571" s="17"/>
      <c r="C571" s="18"/>
      <c r="E571" s="18"/>
      <c r="F571" s="18"/>
      <c r="I571" s="12"/>
      <c r="J571" s="12"/>
      <c r="K571" s="12"/>
    </row>
    <row r="572" spans="2:11" ht="12" customHeight="1" x14ac:dyDescent="0.2">
      <c r="B572" s="17"/>
      <c r="C572" s="18"/>
      <c r="E572" s="18"/>
      <c r="F572" s="18"/>
      <c r="I572" s="12"/>
      <c r="J572" s="12"/>
      <c r="K572" s="12"/>
    </row>
    <row r="573" spans="2:11" ht="12" customHeight="1" x14ac:dyDescent="0.2">
      <c r="B573" s="17"/>
      <c r="C573" s="18"/>
      <c r="E573" s="18"/>
      <c r="F573" s="18"/>
      <c r="I573" s="12"/>
      <c r="J573" s="12"/>
      <c r="K573" s="12"/>
    </row>
    <row r="574" spans="2:11" ht="12" customHeight="1" x14ac:dyDescent="0.2">
      <c r="B574" s="17"/>
      <c r="C574" s="18"/>
      <c r="E574" s="18"/>
      <c r="F574" s="18"/>
      <c r="I574" s="12"/>
      <c r="J574" s="12"/>
      <c r="K574" s="12"/>
    </row>
    <row r="575" spans="2:11" ht="12" customHeight="1" x14ac:dyDescent="0.2">
      <c r="B575" s="17"/>
      <c r="C575" s="18"/>
      <c r="E575" s="18"/>
      <c r="F575" s="18"/>
      <c r="I575" s="12"/>
      <c r="J575" s="12"/>
      <c r="K575" s="12"/>
    </row>
    <row r="576" spans="2:11" ht="12" customHeight="1" x14ac:dyDescent="0.2">
      <c r="B576" s="17"/>
      <c r="C576" s="18"/>
      <c r="E576" s="18"/>
      <c r="F576" s="18"/>
      <c r="I576" s="12"/>
      <c r="J576" s="12"/>
      <c r="K576" s="12"/>
    </row>
    <row r="577" spans="2:11" ht="12" customHeight="1" x14ac:dyDescent="0.2">
      <c r="B577" s="17"/>
      <c r="C577" s="18"/>
      <c r="E577" s="18"/>
      <c r="F577" s="18"/>
      <c r="I577" s="12"/>
      <c r="J577" s="12"/>
      <c r="K577" s="12"/>
    </row>
    <row r="578" spans="2:11" ht="12" customHeight="1" x14ac:dyDescent="0.2">
      <c r="B578" s="17"/>
      <c r="C578" s="18"/>
      <c r="E578" s="18"/>
      <c r="F578" s="18"/>
      <c r="I578" s="12"/>
      <c r="J578" s="12"/>
      <c r="K578" s="12"/>
    </row>
    <row r="579" spans="2:11" ht="12" customHeight="1" x14ac:dyDescent="0.2">
      <c r="B579" s="17"/>
      <c r="C579" s="18"/>
      <c r="E579" s="18"/>
      <c r="F579" s="18"/>
      <c r="I579" s="12"/>
      <c r="J579" s="12"/>
      <c r="K579" s="12"/>
    </row>
    <row r="580" spans="2:11" ht="12" customHeight="1" x14ac:dyDescent="0.2">
      <c r="B580" s="17"/>
      <c r="C580" s="18"/>
      <c r="E580" s="18"/>
      <c r="F580" s="18"/>
      <c r="I580" s="12"/>
      <c r="J580" s="12"/>
      <c r="K580" s="12"/>
    </row>
    <row r="581" spans="2:11" ht="12" customHeight="1" x14ac:dyDescent="0.2">
      <c r="B581" s="17"/>
      <c r="C581" s="18"/>
      <c r="E581" s="18"/>
      <c r="F581" s="18"/>
      <c r="I581" s="12"/>
      <c r="J581" s="12"/>
      <c r="K581" s="12"/>
    </row>
    <row r="582" spans="2:11" ht="12" customHeight="1" x14ac:dyDescent="0.2">
      <c r="B582" s="17"/>
      <c r="C582" s="18"/>
      <c r="E582" s="18"/>
      <c r="F582" s="18"/>
      <c r="I582" s="12"/>
      <c r="J582" s="12"/>
      <c r="K582" s="12"/>
    </row>
    <row r="583" spans="2:11" ht="12" customHeight="1" x14ac:dyDescent="0.2">
      <c r="B583" s="17"/>
      <c r="C583" s="18"/>
      <c r="E583" s="18"/>
      <c r="F583" s="18"/>
      <c r="I583" s="12"/>
      <c r="J583" s="12"/>
      <c r="K583" s="12"/>
    </row>
    <row r="584" spans="2:11" ht="12" customHeight="1" x14ac:dyDescent="0.2">
      <c r="B584" s="17"/>
      <c r="C584" s="18"/>
      <c r="E584" s="18"/>
      <c r="F584" s="18"/>
      <c r="I584" s="12"/>
      <c r="J584" s="12"/>
      <c r="K584" s="12"/>
    </row>
    <row r="585" spans="2:11" ht="12" customHeight="1" x14ac:dyDescent="0.2">
      <c r="B585" s="17"/>
      <c r="C585" s="18"/>
      <c r="E585" s="18"/>
      <c r="F585" s="18"/>
      <c r="I585" s="12"/>
      <c r="J585" s="12"/>
      <c r="K585" s="12"/>
    </row>
    <row r="586" spans="2:11" ht="12" customHeight="1" x14ac:dyDescent="0.2">
      <c r="B586" s="17"/>
      <c r="C586" s="18"/>
      <c r="E586" s="18"/>
      <c r="F586" s="18"/>
      <c r="I586" s="12"/>
      <c r="J586" s="12"/>
      <c r="K586" s="12"/>
    </row>
    <row r="587" spans="2:11" ht="12" customHeight="1" x14ac:dyDescent="0.2">
      <c r="B587" s="17"/>
      <c r="C587" s="18"/>
      <c r="E587" s="18"/>
      <c r="F587" s="18"/>
      <c r="I587" s="12"/>
      <c r="J587" s="12"/>
      <c r="K587" s="12"/>
    </row>
    <row r="588" spans="2:11" ht="12" customHeight="1" x14ac:dyDescent="0.2">
      <c r="B588" s="17"/>
      <c r="C588" s="18"/>
      <c r="E588" s="18"/>
      <c r="F588" s="18"/>
      <c r="I588" s="12"/>
      <c r="J588" s="12"/>
      <c r="K588" s="12"/>
    </row>
    <row r="589" spans="2:11" ht="12" customHeight="1" x14ac:dyDescent="0.2">
      <c r="B589" s="17"/>
      <c r="C589" s="18"/>
      <c r="E589" s="18"/>
      <c r="F589" s="18"/>
      <c r="I589" s="12"/>
      <c r="J589" s="12"/>
      <c r="K589" s="12"/>
    </row>
    <row r="590" spans="2:11" ht="12" customHeight="1" x14ac:dyDescent="0.2">
      <c r="B590" s="17"/>
      <c r="C590" s="18"/>
      <c r="E590" s="18"/>
      <c r="F590" s="18"/>
      <c r="I590" s="12"/>
      <c r="J590" s="12"/>
      <c r="K590" s="12"/>
    </row>
    <row r="591" spans="2:11" ht="12" customHeight="1" x14ac:dyDescent="0.2">
      <c r="B591" s="17"/>
      <c r="C591" s="18"/>
      <c r="E591" s="18"/>
      <c r="F591" s="18"/>
      <c r="I591" s="12"/>
      <c r="J591" s="12"/>
      <c r="K591" s="12"/>
    </row>
    <row r="592" spans="2:11" ht="12" customHeight="1" x14ac:dyDescent="0.2">
      <c r="B592" s="17"/>
      <c r="C592" s="18"/>
      <c r="E592" s="18"/>
      <c r="F592" s="18"/>
      <c r="I592" s="12"/>
      <c r="J592" s="12"/>
      <c r="K592" s="12"/>
    </row>
    <row r="593" spans="2:11" ht="12" customHeight="1" x14ac:dyDescent="0.2">
      <c r="B593" s="17"/>
      <c r="C593" s="18"/>
      <c r="E593" s="18"/>
      <c r="F593" s="18"/>
      <c r="I593" s="12"/>
      <c r="J593" s="12"/>
      <c r="K593" s="12"/>
    </row>
    <row r="594" spans="2:11" ht="12" customHeight="1" x14ac:dyDescent="0.2">
      <c r="B594" s="17"/>
      <c r="C594" s="18"/>
      <c r="E594" s="18"/>
      <c r="F594" s="18"/>
      <c r="I594" s="12"/>
      <c r="J594" s="12"/>
      <c r="K594" s="12"/>
    </row>
    <row r="595" spans="2:11" ht="12" customHeight="1" x14ac:dyDescent="0.2">
      <c r="B595" s="17"/>
      <c r="C595" s="18"/>
      <c r="E595" s="18"/>
      <c r="F595" s="18"/>
      <c r="I595" s="12"/>
      <c r="J595" s="12"/>
      <c r="K595" s="12"/>
    </row>
    <row r="596" spans="2:11" ht="12" customHeight="1" x14ac:dyDescent="0.2">
      <c r="B596" s="17"/>
      <c r="C596" s="18"/>
      <c r="E596" s="18"/>
      <c r="F596" s="18"/>
      <c r="I596" s="12"/>
      <c r="J596" s="12"/>
      <c r="K596" s="12"/>
    </row>
    <row r="597" spans="2:11" ht="12" customHeight="1" x14ac:dyDescent="0.2">
      <c r="B597" s="17"/>
      <c r="C597" s="18"/>
      <c r="E597" s="18"/>
      <c r="F597" s="18"/>
      <c r="I597" s="12"/>
      <c r="J597" s="12"/>
      <c r="K597" s="12"/>
    </row>
    <row r="598" spans="2:11" ht="12" customHeight="1" x14ac:dyDescent="0.2">
      <c r="B598" s="17"/>
      <c r="C598" s="18"/>
      <c r="E598" s="18"/>
      <c r="F598" s="18"/>
      <c r="I598" s="12"/>
      <c r="J598" s="12"/>
      <c r="K598" s="12"/>
    </row>
    <row r="599" spans="2:11" ht="12" customHeight="1" x14ac:dyDescent="0.2">
      <c r="B599" s="17"/>
      <c r="C599" s="18"/>
      <c r="E599" s="18"/>
      <c r="F599" s="18"/>
      <c r="I599" s="12"/>
      <c r="J599" s="12"/>
      <c r="K599" s="12"/>
    </row>
    <row r="600" spans="2:11" ht="12" customHeight="1" x14ac:dyDescent="0.2">
      <c r="B600" s="17"/>
      <c r="C600" s="18"/>
      <c r="E600" s="18"/>
      <c r="F600" s="18"/>
      <c r="I600" s="12"/>
      <c r="J600" s="12"/>
      <c r="K600" s="12"/>
    </row>
    <row r="601" spans="2:11" ht="12" customHeight="1" x14ac:dyDescent="0.2">
      <c r="B601" s="17"/>
      <c r="C601" s="18"/>
      <c r="E601" s="18"/>
      <c r="F601" s="18"/>
      <c r="I601" s="12"/>
      <c r="J601" s="12"/>
      <c r="K601" s="12"/>
    </row>
    <row r="602" spans="2:11" ht="12" customHeight="1" x14ac:dyDescent="0.2">
      <c r="B602" s="17"/>
      <c r="C602" s="18"/>
      <c r="E602" s="18"/>
      <c r="F602" s="18"/>
      <c r="I602" s="12"/>
      <c r="J602" s="12"/>
      <c r="K602" s="12"/>
    </row>
    <row r="603" spans="2:11" ht="12" customHeight="1" x14ac:dyDescent="0.2">
      <c r="B603" s="17"/>
      <c r="C603" s="18"/>
      <c r="E603" s="18"/>
      <c r="F603" s="18"/>
      <c r="I603" s="12"/>
      <c r="J603" s="12"/>
      <c r="K603" s="12"/>
    </row>
    <row r="604" spans="2:11" ht="12" customHeight="1" x14ac:dyDescent="0.2">
      <c r="B604" s="17"/>
      <c r="C604" s="18"/>
      <c r="E604" s="18"/>
      <c r="F604" s="18"/>
      <c r="I604" s="12"/>
      <c r="J604" s="12"/>
      <c r="K604" s="12"/>
    </row>
    <row r="605" spans="2:11" ht="12" customHeight="1" x14ac:dyDescent="0.2">
      <c r="B605" s="17"/>
      <c r="C605" s="18"/>
      <c r="E605" s="18"/>
      <c r="F605" s="18"/>
      <c r="I605" s="12"/>
      <c r="J605" s="12"/>
      <c r="K605" s="12"/>
    </row>
    <row r="606" spans="2:11" ht="12" customHeight="1" x14ac:dyDescent="0.2">
      <c r="B606" s="17"/>
      <c r="C606" s="18"/>
      <c r="E606" s="18"/>
      <c r="F606" s="18"/>
      <c r="I606" s="12"/>
      <c r="J606" s="12"/>
      <c r="K606" s="12"/>
    </row>
    <row r="607" spans="2:11" ht="12" customHeight="1" x14ac:dyDescent="0.2">
      <c r="B607" s="17"/>
      <c r="C607" s="18"/>
      <c r="E607" s="18"/>
      <c r="F607" s="18"/>
      <c r="I607" s="12"/>
      <c r="J607" s="12"/>
      <c r="K607" s="12"/>
    </row>
    <row r="608" spans="2:11" ht="12" customHeight="1" x14ac:dyDescent="0.2">
      <c r="B608" s="17"/>
      <c r="C608" s="18"/>
      <c r="E608" s="18"/>
      <c r="F608" s="18"/>
      <c r="I608" s="12"/>
      <c r="J608" s="12"/>
      <c r="K608" s="12"/>
    </row>
    <row r="609" spans="2:11" ht="12" customHeight="1" x14ac:dyDescent="0.2">
      <c r="B609" s="17"/>
      <c r="C609" s="18"/>
      <c r="E609" s="18"/>
      <c r="F609" s="18"/>
      <c r="I609" s="12"/>
      <c r="J609" s="12"/>
      <c r="K609" s="12"/>
    </row>
    <row r="610" spans="2:11" ht="12" customHeight="1" x14ac:dyDescent="0.2">
      <c r="B610" s="17"/>
      <c r="C610" s="18"/>
      <c r="E610" s="18"/>
      <c r="F610" s="18"/>
      <c r="I610" s="12"/>
      <c r="J610" s="12"/>
      <c r="K610" s="12"/>
    </row>
    <row r="611" spans="2:11" ht="12" customHeight="1" x14ac:dyDescent="0.2">
      <c r="B611" s="17"/>
      <c r="C611" s="18"/>
      <c r="E611" s="18"/>
      <c r="F611" s="18"/>
      <c r="I611" s="12"/>
      <c r="J611" s="12"/>
      <c r="K611" s="12"/>
    </row>
    <row r="612" spans="2:11" ht="12" customHeight="1" x14ac:dyDescent="0.2">
      <c r="B612" s="17"/>
      <c r="C612" s="18"/>
      <c r="E612" s="18"/>
      <c r="F612" s="18"/>
      <c r="I612" s="12"/>
      <c r="J612" s="12"/>
      <c r="K612" s="12"/>
    </row>
    <row r="613" spans="2:11" ht="12" customHeight="1" x14ac:dyDescent="0.2">
      <c r="B613" s="17"/>
      <c r="C613" s="18"/>
      <c r="E613" s="18"/>
      <c r="F613" s="18"/>
      <c r="I613" s="12"/>
      <c r="J613" s="12"/>
      <c r="K613" s="12"/>
    </row>
    <row r="614" spans="2:11" ht="12" customHeight="1" x14ac:dyDescent="0.2">
      <c r="B614" s="17"/>
      <c r="C614" s="18"/>
      <c r="E614" s="18"/>
      <c r="F614" s="18"/>
      <c r="I614" s="12"/>
      <c r="J614" s="12"/>
      <c r="K614" s="12"/>
    </row>
    <row r="615" spans="2:11" ht="12" customHeight="1" x14ac:dyDescent="0.2">
      <c r="B615" s="17"/>
      <c r="C615" s="18"/>
      <c r="E615" s="18"/>
      <c r="F615" s="18"/>
      <c r="I615" s="12"/>
      <c r="J615" s="12"/>
      <c r="K615" s="12"/>
    </row>
    <row r="616" spans="2:11" ht="12" customHeight="1" x14ac:dyDescent="0.2">
      <c r="B616" s="17"/>
      <c r="C616" s="18"/>
      <c r="E616" s="18"/>
      <c r="F616" s="18"/>
      <c r="I616" s="12"/>
      <c r="J616" s="12"/>
      <c r="K616" s="12"/>
    </row>
    <row r="617" spans="2:11" ht="12" customHeight="1" x14ac:dyDescent="0.2">
      <c r="B617" s="17"/>
      <c r="C617" s="18"/>
      <c r="E617" s="18"/>
      <c r="F617" s="18"/>
      <c r="I617" s="12"/>
      <c r="J617" s="12"/>
      <c r="K617" s="12"/>
    </row>
    <row r="618" spans="2:11" ht="12" customHeight="1" x14ac:dyDescent="0.2">
      <c r="B618" s="17"/>
      <c r="C618" s="18"/>
      <c r="E618" s="18"/>
      <c r="F618" s="18"/>
      <c r="I618" s="12"/>
      <c r="J618" s="12"/>
      <c r="K618" s="12"/>
    </row>
    <row r="619" spans="2:11" ht="12" customHeight="1" x14ac:dyDescent="0.2">
      <c r="B619" s="17"/>
      <c r="C619" s="18"/>
      <c r="E619" s="18"/>
      <c r="F619" s="18"/>
      <c r="I619" s="12"/>
      <c r="J619" s="12"/>
      <c r="K619" s="12"/>
    </row>
    <row r="620" spans="2:11" ht="12" customHeight="1" x14ac:dyDescent="0.2">
      <c r="B620" s="17"/>
      <c r="C620" s="18"/>
      <c r="E620" s="18"/>
      <c r="F620" s="18"/>
      <c r="I620" s="12"/>
      <c r="J620" s="12"/>
      <c r="K620" s="12"/>
    </row>
    <row r="621" spans="2:11" ht="12" customHeight="1" x14ac:dyDescent="0.2">
      <c r="B621" s="17"/>
      <c r="C621" s="18"/>
      <c r="E621" s="18"/>
      <c r="F621" s="18"/>
      <c r="I621" s="12"/>
      <c r="J621" s="12"/>
      <c r="K621" s="12"/>
    </row>
    <row r="622" spans="2:11" ht="12" customHeight="1" x14ac:dyDescent="0.2">
      <c r="B622" s="17"/>
      <c r="C622" s="18"/>
      <c r="E622" s="18"/>
      <c r="F622" s="18"/>
      <c r="I622" s="12"/>
      <c r="J622" s="12"/>
      <c r="K622" s="12"/>
    </row>
    <row r="623" spans="2:11" ht="12" customHeight="1" x14ac:dyDescent="0.2">
      <c r="B623" s="17"/>
      <c r="C623" s="18"/>
      <c r="E623" s="18"/>
      <c r="F623" s="18"/>
      <c r="I623" s="12"/>
      <c r="J623" s="12"/>
      <c r="K623" s="12"/>
    </row>
    <row r="624" spans="2:11" ht="12" customHeight="1" x14ac:dyDescent="0.2">
      <c r="B624" s="17"/>
      <c r="C624" s="18"/>
      <c r="E624" s="18"/>
      <c r="F624" s="18"/>
      <c r="I624" s="12"/>
      <c r="J624" s="12"/>
      <c r="K624" s="12"/>
    </row>
    <row r="625" spans="2:11" ht="12" customHeight="1" x14ac:dyDescent="0.2">
      <c r="B625" s="17"/>
      <c r="C625" s="18"/>
      <c r="E625" s="18"/>
      <c r="F625" s="18"/>
      <c r="I625" s="12"/>
      <c r="J625" s="12"/>
      <c r="K625" s="12"/>
    </row>
    <row r="626" spans="2:11" ht="12" customHeight="1" x14ac:dyDescent="0.2">
      <c r="B626" s="17"/>
      <c r="C626" s="18"/>
      <c r="E626" s="18"/>
      <c r="F626" s="18"/>
      <c r="I626" s="12"/>
      <c r="J626" s="12"/>
      <c r="K626" s="12"/>
    </row>
    <row r="627" spans="2:11" ht="12" customHeight="1" x14ac:dyDescent="0.2">
      <c r="B627" s="17"/>
      <c r="C627" s="18"/>
      <c r="E627" s="18"/>
      <c r="F627" s="18"/>
      <c r="I627" s="12"/>
      <c r="J627" s="12"/>
      <c r="K627" s="12"/>
    </row>
    <row r="628" spans="2:11" ht="12" customHeight="1" x14ac:dyDescent="0.2">
      <c r="B628" s="17"/>
      <c r="C628" s="18"/>
      <c r="E628" s="18"/>
      <c r="F628" s="18"/>
      <c r="I628" s="12"/>
      <c r="J628" s="12"/>
      <c r="K628" s="12"/>
    </row>
    <row r="629" spans="2:11" ht="12" customHeight="1" x14ac:dyDescent="0.2">
      <c r="B629" s="17"/>
      <c r="C629" s="18"/>
      <c r="E629" s="18"/>
      <c r="F629" s="18"/>
      <c r="I629" s="12"/>
      <c r="J629" s="12"/>
      <c r="K629" s="12"/>
    </row>
    <row r="630" spans="2:11" ht="12" customHeight="1" x14ac:dyDescent="0.2">
      <c r="B630" s="17"/>
      <c r="C630" s="18"/>
      <c r="E630" s="18"/>
      <c r="F630" s="18"/>
      <c r="I630" s="12"/>
      <c r="J630" s="12"/>
      <c r="K630" s="12"/>
    </row>
    <row r="631" spans="2:11" ht="12" customHeight="1" x14ac:dyDescent="0.2">
      <c r="B631" s="17"/>
      <c r="C631" s="18"/>
      <c r="E631" s="18"/>
      <c r="F631" s="18"/>
      <c r="I631" s="12"/>
      <c r="J631" s="12"/>
      <c r="K631" s="12"/>
    </row>
    <row r="632" spans="2:11" ht="12" customHeight="1" x14ac:dyDescent="0.2">
      <c r="B632" s="17"/>
      <c r="C632" s="18"/>
      <c r="E632" s="18"/>
      <c r="F632" s="18"/>
      <c r="I632" s="12"/>
      <c r="J632" s="12"/>
      <c r="K632" s="12"/>
    </row>
    <row r="633" spans="2:11" ht="12" customHeight="1" x14ac:dyDescent="0.2">
      <c r="B633" s="17"/>
      <c r="C633" s="18"/>
      <c r="E633" s="18"/>
      <c r="F633" s="18"/>
      <c r="I633" s="12"/>
      <c r="J633" s="12"/>
      <c r="K633" s="12"/>
    </row>
    <row r="634" spans="2:11" ht="12" customHeight="1" x14ac:dyDescent="0.2">
      <c r="B634" s="17"/>
      <c r="C634" s="18"/>
      <c r="E634" s="18"/>
      <c r="F634" s="18"/>
      <c r="I634" s="12"/>
      <c r="J634" s="12"/>
      <c r="K634" s="12"/>
    </row>
    <row r="635" spans="2:11" ht="12" customHeight="1" x14ac:dyDescent="0.2">
      <c r="B635" s="17"/>
      <c r="C635" s="18"/>
      <c r="E635" s="18"/>
      <c r="F635" s="18"/>
      <c r="I635" s="12"/>
      <c r="J635" s="12"/>
      <c r="K635" s="12"/>
    </row>
    <row r="636" spans="2:11" ht="12" customHeight="1" x14ac:dyDescent="0.2">
      <c r="B636" s="17"/>
      <c r="C636" s="18"/>
      <c r="E636" s="18"/>
      <c r="F636" s="18"/>
      <c r="I636" s="12"/>
      <c r="J636" s="12"/>
      <c r="K636" s="12"/>
    </row>
    <row r="637" spans="2:11" ht="12" customHeight="1" x14ac:dyDescent="0.2">
      <c r="B637" s="17"/>
      <c r="C637" s="18"/>
      <c r="E637" s="18"/>
      <c r="F637" s="18"/>
      <c r="I637" s="12"/>
      <c r="J637" s="12"/>
      <c r="K637" s="12"/>
    </row>
    <row r="638" spans="2:11" ht="12" customHeight="1" x14ac:dyDescent="0.2">
      <c r="B638" s="17"/>
      <c r="C638" s="18"/>
      <c r="E638" s="18"/>
      <c r="F638" s="18"/>
      <c r="I638" s="12"/>
      <c r="J638" s="12"/>
      <c r="K638" s="12"/>
    </row>
    <row r="639" spans="2:11" ht="12" customHeight="1" x14ac:dyDescent="0.2">
      <c r="B639" s="17"/>
      <c r="C639" s="18"/>
      <c r="E639" s="18"/>
      <c r="F639" s="18"/>
      <c r="I639" s="12"/>
      <c r="J639" s="12"/>
      <c r="K639" s="12"/>
    </row>
    <row r="640" spans="2:11" ht="12" customHeight="1" x14ac:dyDescent="0.2">
      <c r="B640" s="17"/>
      <c r="C640" s="18"/>
      <c r="E640" s="18"/>
      <c r="F640" s="18"/>
      <c r="I640" s="12"/>
      <c r="J640" s="12"/>
      <c r="K640" s="12"/>
    </row>
    <row r="641" spans="2:11" ht="12" customHeight="1" x14ac:dyDescent="0.2">
      <c r="B641" s="17"/>
      <c r="C641" s="18"/>
      <c r="E641" s="18"/>
      <c r="F641" s="18"/>
      <c r="I641" s="12"/>
      <c r="J641" s="12"/>
      <c r="K641" s="12"/>
    </row>
    <row r="642" spans="2:11" ht="12" customHeight="1" x14ac:dyDescent="0.2">
      <c r="B642" s="17"/>
      <c r="C642" s="18"/>
      <c r="E642" s="18"/>
      <c r="F642" s="18"/>
      <c r="I642" s="12"/>
      <c r="J642" s="12"/>
      <c r="K642" s="12"/>
    </row>
    <row r="643" spans="2:11" ht="12" customHeight="1" x14ac:dyDescent="0.2">
      <c r="B643" s="17"/>
      <c r="C643" s="18"/>
      <c r="E643" s="18"/>
      <c r="F643" s="18"/>
      <c r="I643" s="12"/>
      <c r="J643" s="12"/>
      <c r="K643" s="12"/>
    </row>
    <row r="644" spans="2:11" ht="12" customHeight="1" x14ac:dyDescent="0.2">
      <c r="B644" s="17"/>
      <c r="C644" s="18"/>
      <c r="E644" s="18"/>
      <c r="F644" s="18"/>
      <c r="I644" s="12"/>
      <c r="J644" s="12"/>
      <c r="K644" s="12"/>
    </row>
    <row r="645" spans="2:11" ht="12" customHeight="1" x14ac:dyDescent="0.2">
      <c r="B645" s="17"/>
      <c r="C645" s="18"/>
      <c r="E645" s="18"/>
      <c r="F645" s="18"/>
      <c r="I645" s="12"/>
      <c r="J645" s="12"/>
      <c r="K645" s="12"/>
    </row>
    <row r="646" spans="2:11" ht="12" customHeight="1" x14ac:dyDescent="0.2">
      <c r="B646" s="17"/>
      <c r="C646" s="18"/>
      <c r="E646" s="18"/>
      <c r="F646" s="18"/>
      <c r="I646" s="12"/>
      <c r="J646" s="12"/>
      <c r="K646" s="12"/>
    </row>
    <row r="647" spans="2:11" ht="12" customHeight="1" x14ac:dyDescent="0.2">
      <c r="B647" s="17"/>
      <c r="C647" s="18"/>
      <c r="E647" s="18"/>
      <c r="F647" s="18"/>
      <c r="I647" s="12"/>
      <c r="J647" s="12"/>
      <c r="K647" s="12"/>
    </row>
    <row r="648" spans="2:11" ht="12" customHeight="1" x14ac:dyDescent="0.2">
      <c r="B648" s="17"/>
      <c r="C648" s="18"/>
      <c r="E648" s="18"/>
      <c r="F648" s="18"/>
      <c r="I648" s="12"/>
      <c r="J648" s="12"/>
      <c r="K648" s="12"/>
    </row>
    <row r="649" spans="2:11" ht="12" customHeight="1" x14ac:dyDescent="0.2">
      <c r="B649" s="17"/>
      <c r="C649" s="18"/>
      <c r="E649" s="18"/>
      <c r="F649" s="18"/>
      <c r="I649" s="12"/>
      <c r="J649" s="12"/>
      <c r="K649" s="12"/>
    </row>
    <row r="650" spans="2:11" ht="12" customHeight="1" x14ac:dyDescent="0.2">
      <c r="B650" s="17"/>
      <c r="C650" s="18"/>
      <c r="E650" s="18"/>
      <c r="F650" s="18"/>
      <c r="I650" s="12"/>
      <c r="J650" s="12"/>
      <c r="K650" s="12"/>
    </row>
    <row r="651" spans="2:11" ht="12" customHeight="1" x14ac:dyDescent="0.2">
      <c r="B651" s="17"/>
      <c r="C651" s="18"/>
      <c r="E651" s="18"/>
      <c r="F651" s="18"/>
      <c r="I651" s="12"/>
      <c r="J651" s="12"/>
      <c r="K651" s="12"/>
    </row>
    <row r="652" spans="2:11" ht="12" customHeight="1" x14ac:dyDescent="0.2">
      <c r="B652" s="17"/>
      <c r="C652" s="18"/>
      <c r="E652" s="18"/>
      <c r="F652" s="18"/>
      <c r="I652" s="12"/>
      <c r="J652" s="12"/>
      <c r="K652" s="12"/>
    </row>
    <row r="653" spans="2:11" ht="12" customHeight="1" x14ac:dyDescent="0.2">
      <c r="B653" s="17"/>
      <c r="C653" s="18"/>
      <c r="E653" s="18"/>
      <c r="F653" s="18"/>
      <c r="I653" s="12"/>
      <c r="J653" s="12"/>
      <c r="K653" s="12"/>
    </row>
    <row r="654" spans="2:11" ht="12" customHeight="1" x14ac:dyDescent="0.2">
      <c r="B654" s="17"/>
      <c r="C654" s="18"/>
      <c r="E654" s="18"/>
      <c r="F654" s="18"/>
      <c r="I654" s="12"/>
      <c r="J654" s="12"/>
      <c r="K654" s="12"/>
    </row>
    <row r="655" spans="2:11" ht="12" customHeight="1" x14ac:dyDescent="0.2">
      <c r="B655" s="17"/>
      <c r="C655" s="18"/>
      <c r="E655" s="18"/>
      <c r="F655" s="18"/>
      <c r="I655" s="12"/>
      <c r="J655" s="12"/>
      <c r="K655" s="12"/>
    </row>
    <row r="656" spans="2:11" ht="12" customHeight="1" x14ac:dyDescent="0.2">
      <c r="B656" s="17"/>
      <c r="C656" s="18"/>
      <c r="E656" s="18"/>
      <c r="F656" s="18"/>
      <c r="I656" s="12"/>
      <c r="J656" s="12"/>
      <c r="K656" s="12"/>
    </row>
    <row r="657" spans="2:11" ht="12" customHeight="1" x14ac:dyDescent="0.2">
      <c r="B657" s="17"/>
      <c r="C657" s="18"/>
      <c r="E657" s="18"/>
      <c r="F657" s="18"/>
      <c r="I657" s="12"/>
      <c r="J657" s="12"/>
      <c r="K657" s="12"/>
    </row>
    <row r="658" spans="2:11" ht="12" customHeight="1" x14ac:dyDescent="0.2">
      <c r="B658" s="17"/>
      <c r="C658" s="18"/>
      <c r="E658" s="18"/>
      <c r="F658" s="18"/>
      <c r="I658" s="12"/>
      <c r="J658" s="12"/>
      <c r="K658" s="12"/>
    </row>
    <row r="659" spans="2:11" ht="12" customHeight="1" x14ac:dyDescent="0.2">
      <c r="B659" s="17"/>
      <c r="C659" s="18"/>
      <c r="E659" s="18"/>
      <c r="F659" s="18"/>
      <c r="I659" s="12"/>
      <c r="J659" s="12"/>
      <c r="K659" s="12"/>
    </row>
    <row r="660" spans="2:11" ht="12" customHeight="1" x14ac:dyDescent="0.2">
      <c r="B660" s="17"/>
      <c r="C660" s="18"/>
      <c r="E660" s="18"/>
      <c r="F660" s="18"/>
      <c r="I660" s="12"/>
      <c r="J660" s="12"/>
      <c r="K660" s="12"/>
    </row>
    <row r="661" spans="2:11" ht="12" customHeight="1" x14ac:dyDescent="0.2">
      <c r="B661" s="17"/>
      <c r="C661" s="18"/>
      <c r="E661" s="18"/>
      <c r="F661" s="18"/>
      <c r="I661" s="12"/>
      <c r="J661" s="12"/>
      <c r="K661" s="12"/>
    </row>
    <row r="662" spans="2:11" ht="12" customHeight="1" x14ac:dyDescent="0.2">
      <c r="B662" s="17"/>
      <c r="C662" s="18"/>
      <c r="E662" s="18"/>
      <c r="F662" s="18"/>
      <c r="I662" s="12"/>
      <c r="J662" s="12"/>
      <c r="K662" s="12"/>
    </row>
    <row r="663" spans="2:11" ht="12" customHeight="1" x14ac:dyDescent="0.2">
      <c r="B663" s="17"/>
      <c r="C663" s="18"/>
      <c r="E663" s="18"/>
      <c r="F663" s="18"/>
      <c r="I663" s="12"/>
      <c r="J663" s="12"/>
      <c r="K663" s="12"/>
    </row>
    <row r="664" spans="2:11" ht="12" customHeight="1" x14ac:dyDescent="0.2">
      <c r="B664" s="17"/>
      <c r="C664" s="18"/>
      <c r="E664" s="18"/>
      <c r="F664" s="18"/>
      <c r="I664" s="12"/>
      <c r="J664" s="12"/>
      <c r="K664" s="12"/>
    </row>
    <row r="665" spans="2:11" ht="12" customHeight="1" x14ac:dyDescent="0.2">
      <c r="B665" s="17"/>
      <c r="C665" s="18"/>
      <c r="E665" s="18"/>
      <c r="F665" s="18"/>
      <c r="I665" s="12"/>
      <c r="J665" s="12"/>
      <c r="K665" s="12"/>
    </row>
    <row r="666" spans="2:11" ht="12" customHeight="1" x14ac:dyDescent="0.2">
      <c r="B666" s="17"/>
      <c r="C666" s="18"/>
      <c r="E666" s="18"/>
      <c r="F666" s="18"/>
      <c r="I666" s="12"/>
      <c r="J666" s="12"/>
      <c r="K666" s="12"/>
    </row>
    <row r="667" spans="2:11" ht="12" customHeight="1" x14ac:dyDescent="0.2">
      <c r="B667" s="17"/>
      <c r="C667" s="18"/>
      <c r="E667" s="18"/>
      <c r="F667" s="18"/>
      <c r="I667" s="12"/>
      <c r="J667" s="12"/>
      <c r="K667" s="12"/>
    </row>
    <row r="668" spans="2:11" ht="12" customHeight="1" x14ac:dyDescent="0.2">
      <c r="B668" s="17"/>
      <c r="C668" s="18"/>
      <c r="E668" s="18"/>
      <c r="F668" s="18"/>
      <c r="I668" s="12"/>
      <c r="J668" s="12"/>
      <c r="K668" s="12"/>
    </row>
    <row r="669" spans="2:11" ht="12" customHeight="1" x14ac:dyDescent="0.2">
      <c r="B669" s="17"/>
      <c r="C669" s="18"/>
      <c r="E669" s="18"/>
      <c r="F669" s="18"/>
      <c r="I669" s="12"/>
      <c r="J669" s="12"/>
      <c r="K669" s="12"/>
    </row>
    <row r="670" spans="2:11" ht="12" customHeight="1" x14ac:dyDescent="0.2">
      <c r="B670" s="17"/>
      <c r="C670" s="18"/>
      <c r="E670" s="18"/>
      <c r="F670" s="18"/>
      <c r="I670" s="12"/>
      <c r="J670" s="12"/>
      <c r="K670" s="12"/>
    </row>
    <row r="671" spans="2:11" ht="12" customHeight="1" x14ac:dyDescent="0.2">
      <c r="B671" s="17"/>
      <c r="C671" s="18"/>
      <c r="E671" s="18"/>
      <c r="F671" s="18"/>
      <c r="I671" s="12"/>
      <c r="J671" s="12"/>
      <c r="K671" s="12"/>
    </row>
    <row r="672" spans="2:11" ht="12" customHeight="1" x14ac:dyDescent="0.2">
      <c r="B672" s="17"/>
      <c r="C672" s="18"/>
      <c r="E672" s="18"/>
      <c r="F672" s="18"/>
      <c r="I672" s="12"/>
      <c r="J672" s="12"/>
      <c r="K672" s="12"/>
    </row>
    <row r="673" spans="2:11" ht="12" customHeight="1" x14ac:dyDescent="0.2">
      <c r="B673" s="17"/>
      <c r="C673" s="18"/>
      <c r="E673" s="18"/>
      <c r="F673" s="18"/>
      <c r="I673" s="12"/>
      <c r="J673" s="12"/>
      <c r="K673" s="12"/>
    </row>
    <row r="674" spans="2:11" ht="12" customHeight="1" x14ac:dyDescent="0.2">
      <c r="B674" s="17"/>
      <c r="C674" s="18"/>
      <c r="E674" s="18"/>
      <c r="F674" s="18"/>
      <c r="I674" s="12"/>
      <c r="J674" s="12"/>
      <c r="K674" s="12"/>
    </row>
    <row r="675" spans="2:11" ht="12" customHeight="1" x14ac:dyDescent="0.2">
      <c r="B675" s="17"/>
      <c r="C675" s="18"/>
      <c r="E675" s="18"/>
      <c r="F675" s="18"/>
      <c r="I675" s="12"/>
      <c r="J675" s="12"/>
      <c r="K675" s="12"/>
    </row>
    <row r="676" spans="2:11" ht="12" customHeight="1" x14ac:dyDescent="0.2">
      <c r="B676" s="17"/>
      <c r="C676" s="18"/>
      <c r="E676" s="18"/>
      <c r="F676" s="18"/>
      <c r="I676" s="12"/>
      <c r="J676" s="12"/>
      <c r="K676" s="12"/>
    </row>
    <row r="677" spans="2:11" ht="12" customHeight="1" x14ac:dyDescent="0.2">
      <c r="B677" s="17"/>
      <c r="C677" s="18"/>
      <c r="E677" s="18"/>
      <c r="F677" s="18"/>
      <c r="I677" s="12"/>
      <c r="J677" s="12"/>
      <c r="K677" s="12"/>
    </row>
    <row r="678" spans="2:11" ht="12" customHeight="1" x14ac:dyDescent="0.2">
      <c r="B678" s="17"/>
      <c r="C678" s="18"/>
      <c r="E678" s="18"/>
      <c r="F678" s="18"/>
      <c r="I678" s="12"/>
      <c r="J678" s="12"/>
      <c r="K678" s="12"/>
    </row>
    <row r="679" spans="2:11" ht="12" customHeight="1" x14ac:dyDescent="0.2">
      <c r="B679" s="17"/>
      <c r="C679" s="18"/>
      <c r="E679" s="18"/>
      <c r="F679" s="18"/>
      <c r="I679" s="12"/>
      <c r="J679" s="12"/>
      <c r="K679" s="12"/>
    </row>
    <row r="680" spans="2:11" ht="12" customHeight="1" x14ac:dyDescent="0.2">
      <c r="B680" s="17"/>
      <c r="C680" s="18"/>
      <c r="E680" s="18"/>
      <c r="F680" s="18"/>
      <c r="I680" s="12"/>
      <c r="J680" s="12"/>
      <c r="K680" s="12"/>
    </row>
    <row r="681" spans="2:11" ht="12" customHeight="1" x14ac:dyDescent="0.2">
      <c r="B681" s="17"/>
      <c r="C681" s="18"/>
      <c r="E681" s="18"/>
      <c r="F681" s="18"/>
      <c r="I681" s="12"/>
      <c r="J681" s="12"/>
      <c r="K681" s="12"/>
    </row>
    <row r="682" spans="2:11" ht="12" customHeight="1" x14ac:dyDescent="0.2">
      <c r="B682" s="17"/>
      <c r="C682" s="18"/>
      <c r="E682" s="18"/>
      <c r="F682" s="18"/>
      <c r="I682" s="12"/>
      <c r="J682" s="12"/>
      <c r="K682" s="12"/>
    </row>
    <row r="683" spans="2:11" ht="12" customHeight="1" x14ac:dyDescent="0.2">
      <c r="B683" s="17"/>
      <c r="C683" s="18"/>
      <c r="E683" s="18"/>
      <c r="F683" s="18"/>
      <c r="I683" s="12"/>
      <c r="J683" s="12"/>
      <c r="K683" s="12"/>
    </row>
    <row r="684" spans="2:11" ht="12" customHeight="1" x14ac:dyDescent="0.2">
      <c r="B684" s="17"/>
      <c r="C684" s="18"/>
      <c r="E684" s="18"/>
      <c r="F684" s="18"/>
      <c r="I684" s="12"/>
      <c r="J684" s="12"/>
      <c r="K684" s="12"/>
    </row>
    <row r="685" spans="2:11" ht="12" customHeight="1" x14ac:dyDescent="0.2">
      <c r="B685" s="17"/>
      <c r="C685" s="18"/>
      <c r="E685" s="18"/>
      <c r="F685" s="18"/>
      <c r="I685" s="12"/>
      <c r="J685" s="12"/>
      <c r="K685" s="12"/>
    </row>
    <row r="686" spans="2:11" ht="12" customHeight="1" x14ac:dyDescent="0.2">
      <c r="B686" s="17"/>
      <c r="C686" s="18"/>
      <c r="E686" s="18"/>
      <c r="F686" s="18"/>
      <c r="I686" s="12"/>
      <c r="J686" s="12"/>
      <c r="K686" s="12"/>
    </row>
    <row r="687" spans="2:11" ht="12" customHeight="1" x14ac:dyDescent="0.2">
      <c r="B687" s="17"/>
      <c r="C687" s="18"/>
      <c r="E687" s="18"/>
      <c r="F687" s="18"/>
      <c r="I687" s="12"/>
      <c r="J687" s="12"/>
      <c r="K687" s="12"/>
    </row>
    <row r="688" spans="2:11" ht="12" customHeight="1" x14ac:dyDescent="0.2">
      <c r="B688" s="17"/>
      <c r="C688" s="18"/>
      <c r="E688" s="18"/>
      <c r="F688" s="18"/>
      <c r="I688" s="12"/>
      <c r="J688" s="12"/>
      <c r="K688" s="12"/>
    </row>
    <row r="689" spans="2:11" ht="12" customHeight="1" x14ac:dyDescent="0.2">
      <c r="B689" s="17"/>
      <c r="C689" s="18"/>
      <c r="E689" s="18"/>
      <c r="F689" s="18"/>
      <c r="I689" s="12"/>
      <c r="J689" s="12"/>
      <c r="K689" s="12"/>
    </row>
    <row r="690" spans="2:11" ht="12" customHeight="1" x14ac:dyDescent="0.2">
      <c r="B690" s="17"/>
      <c r="C690" s="18"/>
      <c r="E690" s="18"/>
      <c r="F690" s="18"/>
      <c r="I690" s="12"/>
      <c r="J690" s="12"/>
      <c r="K690" s="12"/>
    </row>
    <row r="691" spans="2:11" ht="12" customHeight="1" x14ac:dyDescent="0.2">
      <c r="B691" s="17"/>
      <c r="C691" s="18"/>
      <c r="E691" s="18"/>
      <c r="F691" s="18"/>
      <c r="I691" s="12"/>
      <c r="J691" s="12"/>
      <c r="K691" s="12"/>
    </row>
    <row r="692" spans="2:11" ht="12" customHeight="1" x14ac:dyDescent="0.2">
      <c r="B692" s="17"/>
      <c r="C692" s="18"/>
      <c r="E692" s="18"/>
      <c r="F692" s="18"/>
      <c r="I692" s="12"/>
      <c r="J692" s="12"/>
      <c r="K692" s="12"/>
    </row>
    <row r="693" spans="2:11" ht="12" customHeight="1" x14ac:dyDescent="0.2">
      <c r="B693" s="17"/>
      <c r="C693" s="18"/>
      <c r="E693" s="18"/>
      <c r="F693" s="18"/>
      <c r="I693" s="12"/>
      <c r="J693" s="12"/>
      <c r="K693" s="12"/>
    </row>
    <row r="694" spans="2:11" ht="12" customHeight="1" x14ac:dyDescent="0.2">
      <c r="B694" s="17"/>
      <c r="C694" s="18"/>
      <c r="E694" s="18"/>
      <c r="F694" s="18"/>
      <c r="I694" s="12"/>
      <c r="J694" s="12"/>
      <c r="K694" s="12"/>
    </row>
    <row r="695" spans="2:11" ht="12" customHeight="1" x14ac:dyDescent="0.2">
      <c r="B695" s="17"/>
      <c r="C695" s="18"/>
      <c r="E695" s="18"/>
      <c r="F695" s="18"/>
      <c r="I695" s="12"/>
      <c r="J695" s="12"/>
      <c r="K695" s="12"/>
    </row>
    <row r="696" spans="2:11" ht="12" customHeight="1" x14ac:dyDescent="0.2">
      <c r="B696" s="17"/>
      <c r="C696" s="18"/>
      <c r="E696" s="18"/>
      <c r="F696" s="18"/>
      <c r="I696" s="12"/>
      <c r="J696" s="12"/>
      <c r="K696" s="12"/>
    </row>
    <row r="697" spans="2:11" ht="12" customHeight="1" x14ac:dyDescent="0.2">
      <c r="B697" s="17"/>
      <c r="C697" s="18"/>
      <c r="E697" s="18"/>
      <c r="F697" s="18"/>
      <c r="I697" s="12"/>
      <c r="J697" s="12"/>
      <c r="K697" s="12"/>
    </row>
    <row r="698" spans="2:11" ht="12" customHeight="1" x14ac:dyDescent="0.2">
      <c r="B698" s="17"/>
      <c r="C698" s="18"/>
      <c r="E698" s="18"/>
      <c r="F698" s="18"/>
      <c r="I698" s="12"/>
      <c r="J698" s="12"/>
      <c r="K698" s="12"/>
    </row>
    <row r="699" spans="2:11" ht="12" customHeight="1" x14ac:dyDescent="0.2">
      <c r="B699" s="17"/>
      <c r="C699" s="18"/>
      <c r="E699" s="18"/>
      <c r="F699" s="18"/>
      <c r="I699" s="12"/>
      <c r="J699" s="12"/>
      <c r="K699" s="12"/>
    </row>
    <row r="700" spans="2:11" ht="12" customHeight="1" x14ac:dyDescent="0.2">
      <c r="B700" s="17"/>
      <c r="C700" s="18"/>
      <c r="E700" s="18"/>
      <c r="F700" s="18"/>
      <c r="I700" s="12"/>
      <c r="J700" s="12"/>
      <c r="K700" s="12"/>
    </row>
    <row r="701" spans="2:11" ht="12" customHeight="1" x14ac:dyDescent="0.2">
      <c r="B701" s="17"/>
      <c r="C701" s="18"/>
      <c r="E701" s="18"/>
      <c r="F701" s="18"/>
      <c r="I701" s="12"/>
      <c r="J701" s="12"/>
      <c r="K701" s="12"/>
    </row>
    <row r="702" spans="2:11" ht="12" customHeight="1" x14ac:dyDescent="0.2">
      <c r="B702" s="17"/>
      <c r="C702" s="18"/>
      <c r="E702" s="18"/>
      <c r="F702" s="18"/>
      <c r="I702" s="12"/>
      <c r="J702" s="12"/>
      <c r="K702" s="12"/>
    </row>
    <row r="703" spans="2:11" ht="12" customHeight="1" x14ac:dyDescent="0.2">
      <c r="B703" s="17"/>
      <c r="C703" s="18"/>
      <c r="E703" s="18"/>
      <c r="F703" s="18"/>
      <c r="I703" s="12"/>
      <c r="J703" s="12"/>
      <c r="K703" s="12"/>
    </row>
    <row r="704" spans="2:11" ht="12" customHeight="1" x14ac:dyDescent="0.2">
      <c r="B704" s="17"/>
      <c r="C704" s="18"/>
      <c r="E704" s="18"/>
      <c r="F704" s="18"/>
      <c r="I704" s="12"/>
      <c r="J704" s="12"/>
      <c r="K704" s="12"/>
    </row>
    <row r="705" spans="2:11" ht="12" customHeight="1" x14ac:dyDescent="0.2">
      <c r="B705" s="17"/>
      <c r="C705" s="18"/>
      <c r="E705" s="18"/>
      <c r="F705" s="18"/>
      <c r="I705" s="12"/>
      <c r="J705" s="12"/>
      <c r="K705" s="12"/>
    </row>
    <row r="706" spans="2:11" ht="12" customHeight="1" x14ac:dyDescent="0.2">
      <c r="B706" s="17"/>
      <c r="C706" s="18"/>
      <c r="E706" s="18"/>
      <c r="F706" s="18"/>
      <c r="I706" s="12"/>
      <c r="J706" s="12"/>
      <c r="K706" s="12"/>
    </row>
    <row r="707" spans="2:11" ht="12" customHeight="1" x14ac:dyDescent="0.2">
      <c r="B707" s="17"/>
      <c r="C707" s="18"/>
      <c r="E707" s="18"/>
      <c r="F707" s="18"/>
      <c r="I707" s="12"/>
      <c r="J707" s="12"/>
      <c r="K707" s="12"/>
    </row>
    <row r="708" spans="2:11" ht="12" customHeight="1" x14ac:dyDescent="0.2">
      <c r="B708" s="17"/>
      <c r="C708" s="18"/>
      <c r="E708" s="18"/>
      <c r="F708" s="18"/>
      <c r="I708" s="12"/>
      <c r="J708" s="12"/>
      <c r="K708" s="12"/>
    </row>
    <row r="709" spans="2:11" ht="12" customHeight="1" x14ac:dyDescent="0.2">
      <c r="B709" s="17"/>
      <c r="C709" s="18"/>
      <c r="E709" s="18"/>
      <c r="F709" s="18"/>
      <c r="I709" s="12"/>
      <c r="J709" s="12"/>
      <c r="K709" s="12"/>
    </row>
    <row r="710" spans="2:11" ht="12" customHeight="1" x14ac:dyDescent="0.2">
      <c r="B710" s="17"/>
      <c r="C710" s="18"/>
      <c r="E710" s="18"/>
      <c r="F710" s="18"/>
      <c r="I710" s="12"/>
      <c r="J710" s="12"/>
      <c r="K710" s="12"/>
    </row>
    <row r="711" spans="2:11" ht="12" customHeight="1" x14ac:dyDescent="0.2">
      <c r="B711" s="17"/>
      <c r="C711" s="18"/>
      <c r="E711" s="18"/>
      <c r="F711" s="18"/>
      <c r="I711" s="12"/>
      <c r="J711" s="12"/>
      <c r="K711" s="12"/>
    </row>
    <row r="712" spans="2:11" ht="12" customHeight="1" x14ac:dyDescent="0.2">
      <c r="B712" s="17"/>
      <c r="C712" s="18"/>
      <c r="E712" s="18"/>
      <c r="F712" s="18"/>
      <c r="I712" s="12"/>
      <c r="J712" s="12"/>
      <c r="K712" s="12"/>
    </row>
    <row r="713" spans="2:11" ht="12" customHeight="1" x14ac:dyDescent="0.2">
      <c r="B713" s="17"/>
      <c r="C713" s="18"/>
      <c r="E713" s="18"/>
      <c r="F713" s="18"/>
      <c r="I713" s="12"/>
      <c r="J713" s="12"/>
      <c r="K713" s="12"/>
    </row>
    <row r="714" spans="2:11" ht="12" customHeight="1" x14ac:dyDescent="0.2">
      <c r="B714" s="17"/>
      <c r="C714" s="18"/>
      <c r="E714" s="18"/>
      <c r="F714" s="18"/>
      <c r="I714" s="12"/>
      <c r="J714" s="12"/>
      <c r="K714" s="12"/>
    </row>
    <row r="715" spans="2:11" ht="12" customHeight="1" x14ac:dyDescent="0.2">
      <c r="B715" s="17"/>
      <c r="C715" s="18"/>
      <c r="E715" s="18"/>
      <c r="F715" s="18"/>
      <c r="I715" s="12"/>
      <c r="J715" s="12"/>
      <c r="K715" s="12"/>
    </row>
    <row r="716" spans="2:11" ht="12" customHeight="1" x14ac:dyDescent="0.2">
      <c r="B716" s="17"/>
      <c r="C716" s="18"/>
      <c r="E716" s="18"/>
      <c r="F716" s="18"/>
      <c r="I716" s="12"/>
      <c r="J716" s="12"/>
      <c r="K716" s="12"/>
    </row>
    <row r="717" spans="2:11" ht="12" customHeight="1" x14ac:dyDescent="0.2">
      <c r="B717" s="17"/>
      <c r="C717" s="18"/>
      <c r="E717" s="18"/>
      <c r="F717" s="18"/>
      <c r="I717" s="12"/>
      <c r="J717" s="12"/>
      <c r="K717" s="12"/>
    </row>
    <row r="718" spans="2:11" ht="12" customHeight="1" x14ac:dyDescent="0.2">
      <c r="B718" s="17"/>
      <c r="C718" s="18"/>
      <c r="E718" s="18"/>
      <c r="F718" s="18"/>
      <c r="I718" s="12"/>
      <c r="J718" s="12"/>
      <c r="K718" s="12"/>
    </row>
    <row r="719" spans="2:11" ht="12" customHeight="1" x14ac:dyDescent="0.2">
      <c r="B719" s="17"/>
      <c r="C719" s="18"/>
      <c r="E719" s="18"/>
      <c r="F719" s="18"/>
      <c r="I719" s="12"/>
      <c r="J719" s="12"/>
      <c r="K719" s="12"/>
    </row>
    <row r="720" spans="2:11" ht="12" customHeight="1" x14ac:dyDescent="0.2">
      <c r="B720" s="17"/>
      <c r="C720" s="18"/>
      <c r="E720" s="18"/>
      <c r="F720" s="18"/>
      <c r="I720" s="12"/>
      <c r="J720" s="12"/>
      <c r="K720" s="12"/>
    </row>
    <row r="721" spans="2:11" ht="12" customHeight="1" x14ac:dyDescent="0.2">
      <c r="B721" s="17"/>
      <c r="C721" s="18"/>
      <c r="E721" s="18"/>
      <c r="F721" s="18"/>
      <c r="I721" s="12"/>
      <c r="J721" s="12"/>
      <c r="K721" s="12"/>
    </row>
    <row r="722" spans="2:11" ht="12" customHeight="1" x14ac:dyDescent="0.2">
      <c r="B722" s="17"/>
      <c r="C722" s="18"/>
      <c r="E722" s="18"/>
      <c r="F722" s="18"/>
      <c r="I722" s="12"/>
      <c r="J722" s="12"/>
      <c r="K722" s="12"/>
    </row>
    <row r="723" spans="2:11" ht="12" customHeight="1" x14ac:dyDescent="0.2">
      <c r="B723" s="17"/>
      <c r="C723" s="18"/>
      <c r="E723" s="18"/>
      <c r="F723" s="18"/>
      <c r="I723" s="12"/>
      <c r="J723" s="12"/>
      <c r="K723" s="12"/>
    </row>
    <row r="724" spans="2:11" ht="12" customHeight="1" x14ac:dyDescent="0.2">
      <c r="B724" s="17"/>
      <c r="C724" s="18"/>
      <c r="E724" s="18"/>
      <c r="F724" s="18"/>
      <c r="I724" s="12"/>
      <c r="J724" s="12"/>
      <c r="K724" s="12"/>
    </row>
    <row r="725" spans="2:11" ht="12" customHeight="1" x14ac:dyDescent="0.2">
      <c r="B725" s="17"/>
      <c r="C725" s="18"/>
      <c r="E725" s="18"/>
      <c r="F725" s="18"/>
      <c r="I725" s="12"/>
      <c r="J725" s="12"/>
      <c r="K725" s="12"/>
    </row>
    <row r="726" spans="2:11" ht="12" customHeight="1" x14ac:dyDescent="0.2">
      <c r="B726" s="17"/>
      <c r="C726" s="18"/>
      <c r="E726" s="18"/>
      <c r="F726" s="18"/>
      <c r="I726" s="12"/>
      <c r="J726" s="12"/>
      <c r="K726" s="12"/>
    </row>
    <row r="727" spans="2:11" ht="12" customHeight="1" x14ac:dyDescent="0.2">
      <c r="B727" s="17"/>
      <c r="C727" s="18"/>
      <c r="E727" s="18"/>
      <c r="F727" s="18"/>
      <c r="I727" s="12"/>
      <c r="J727" s="12"/>
      <c r="K727" s="12"/>
    </row>
    <row r="728" spans="2:11" ht="12" customHeight="1" x14ac:dyDescent="0.2">
      <c r="B728" s="17"/>
      <c r="C728" s="18"/>
      <c r="E728" s="18"/>
      <c r="F728" s="18"/>
      <c r="I728" s="12"/>
      <c r="J728" s="12"/>
      <c r="K728" s="12"/>
    </row>
    <row r="729" spans="2:11" ht="12" customHeight="1" x14ac:dyDescent="0.2">
      <c r="B729" s="17"/>
      <c r="C729" s="18"/>
      <c r="E729" s="18"/>
      <c r="F729" s="18"/>
      <c r="I729" s="12"/>
      <c r="J729" s="12"/>
      <c r="K729" s="12"/>
    </row>
    <row r="730" spans="2:11" ht="12" customHeight="1" x14ac:dyDescent="0.2">
      <c r="B730" s="17"/>
      <c r="C730" s="18"/>
      <c r="E730" s="18"/>
      <c r="F730" s="18"/>
      <c r="I730" s="12"/>
      <c r="J730" s="12"/>
      <c r="K730" s="12"/>
    </row>
    <row r="731" spans="2:11" ht="12" customHeight="1" x14ac:dyDescent="0.2">
      <c r="B731" s="17"/>
      <c r="C731" s="18"/>
      <c r="E731" s="18"/>
      <c r="F731" s="18"/>
      <c r="I731" s="12"/>
      <c r="J731" s="12"/>
      <c r="K731" s="12"/>
    </row>
    <row r="732" spans="2:11" ht="12" customHeight="1" x14ac:dyDescent="0.2">
      <c r="B732" s="17"/>
      <c r="C732" s="18"/>
      <c r="E732" s="18"/>
      <c r="F732" s="18"/>
      <c r="I732" s="12"/>
      <c r="J732" s="12"/>
      <c r="K732" s="12"/>
    </row>
    <row r="733" spans="2:11" ht="12" customHeight="1" x14ac:dyDescent="0.2">
      <c r="B733" s="17"/>
      <c r="C733" s="18"/>
      <c r="E733" s="18"/>
      <c r="F733" s="18"/>
      <c r="I733" s="12"/>
      <c r="J733" s="12"/>
      <c r="K733" s="12"/>
    </row>
    <row r="734" spans="2:11" ht="12" customHeight="1" x14ac:dyDescent="0.2">
      <c r="B734" s="17"/>
      <c r="C734" s="18"/>
      <c r="E734" s="18"/>
      <c r="F734" s="18"/>
      <c r="I734" s="12"/>
      <c r="J734" s="12"/>
      <c r="K734" s="12"/>
    </row>
    <row r="735" spans="2:11" ht="12" customHeight="1" x14ac:dyDescent="0.2">
      <c r="B735" s="17"/>
      <c r="C735" s="18"/>
      <c r="E735" s="18"/>
      <c r="F735" s="18"/>
      <c r="I735" s="12"/>
      <c r="J735" s="12"/>
      <c r="K735" s="12"/>
    </row>
    <row r="736" spans="2:11" ht="12" customHeight="1" x14ac:dyDescent="0.2">
      <c r="B736" s="17"/>
      <c r="C736" s="18"/>
      <c r="E736" s="18"/>
      <c r="F736" s="18"/>
      <c r="I736" s="12"/>
      <c r="J736" s="12"/>
      <c r="K736" s="12"/>
    </row>
    <row r="737" spans="2:11" ht="12" customHeight="1" x14ac:dyDescent="0.2">
      <c r="B737" s="17"/>
      <c r="C737" s="18"/>
      <c r="E737" s="18"/>
      <c r="F737" s="18"/>
      <c r="I737" s="12"/>
      <c r="J737" s="12"/>
      <c r="K737" s="12"/>
    </row>
    <row r="738" spans="2:11" ht="12" customHeight="1" x14ac:dyDescent="0.2">
      <c r="B738" s="17"/>
      <c r="C738" s="18"/>
      <c r="E738" s="18"/>
      <c r="F738" s="18"/>
      <c r="I738" s="12"/>
      <c r="J738" s="12"/>
      <c r="K738" s="12"/>
    </row>
    <row r="739" spans="2:11" ht="12" customHeight="1" x14ac:dyDescent="0.2">
      <c r="B739" s="17"/>
      <c r="C739" s="18"/>
      <c r="E739" s="18"/>
      <c r="F739" s="18"/>
      <c r="I739" s="12"/>
      <c r="J739" s="12"/>
      <c r="K739" s="12"/>
    </row>
    <row r="740" spans="2:11" ht="12" customHeight="1" x14ac:dyDescent="0.2">
      <c r="B740" s="17"/>
      <c r="C740" s="18"/>
      <c r="E740" s="18"/>
      <c r="F740" s="18"/>
      <c r="I740" s="12"/>
      <c r="J740" s="12"/>
      <c r="K740" s="12"/>
    </row>
    <row r="741" spans="2:11" ht="12" customHeight="1" x14ac:dyDescent="0.2">
      <c r="B741" s="17"/>
      <c r="C741" s="18"/>
      <c r="E741" s="18"/>
      <c r="F741" s="18"/>
      <c r="I741" s="12"/>
      <c r="J741" s="12"/>
      <c r="K741" s="12"/>
    </row>
    <row r="742" spans="2:11" ht="12" customHeight="1" x14ac:dyDescent="0.2">
      <c r="B742" s="17"/>
      <c r="C742" s="18"/>
      <c r="E742" s="18"/>
      <c r="F742" s="18"/>
      <c r="I742" s="12"/>
      <c r="J742" s="12"/>
      <c r="K742" s="12"/>
    </row>
    <row r="743" spans="2:11" ht="12" customHeight="1" x14ac:dyDescent="0.2">
      <c r="B743" s="17"/>
      <c r="C743" s="18"/>
      <c r="E743" s="18"/>
      <c r="F743" s="18"/>
      <c r="I743" s="12"/>
      <c r="J743" s="12"/>
      <c r="K743" s="12"/>
    </row>
    <row r="744" spans="2:11" ht="12" customHeight="1" x14ac:dyDescent="0.2">
      <c r="B744" s="17"/>
      <c r="C744" s="18"/>
      <c r="E744" s="18"/>
      <c r="F744" s="18"/>
      <c r="I744" s="12"/>
      <c r="J744" s="12"/>
      <c r="K744" s="12"/>
    </row>
    <row r="745" spans="2:11" ht="12" customHeight="1" x14ac:dyDescent="0.2">
      <c r="B745" s="17"/>
      <c r="C745" s="18"/>
      <c r="E745" s="18"/>
      <c r="F745" s="18"/>
      <c r="I745" s="12"/>
      <c r="J745" s="12"/>
      <c r="K745" s="12"/>
    </row>
    <row r="746" spans="2:11" ht="12" customHeight="1" x14ac:dyDescent="0.2">
      <c r="B746" s="17"/>
      <c r="C746" s="18"/>
      <c r="E746" s="18"/>
      <c r="F746" s="18"/>
      <c r="I746" s="12"/>
      <c r="J746" s="12"/>
      <c r="K746" s="12"/>
    </row>
    <row r="747" spans="2:11" ht="12" customHeight="1" x14ac:dyDescent="0.2">
      <c r="B747" s="17"/>
      <c r="C747" s="18"/>
      <c r="E747" s="18"/>
      <c r="F747" s="18"/>
      <c r="I747" s="12"/>
      <c r="J747" s="12"/>
      <c r="K747" s="12"/>
    </row>
    <row r="748" spans="2:11" ht="12" customHeight="1" x14ac:dyDescent="0.2">
      <c r="B748" s="17"/>
      <c r="C748" s="18"/>
      <c r="E748" s="18"/>
      <c r="F748" s="18"/>
      <c r="I748" s="12"/>
      <c r="J748" s="12"/>
      <c r="K748" s="12"/>
    </row>
    <row r="749" spans="2:11" ht="12" customHeight="1" x14ac:dyDescent="0.2">
      <c r="B749" s="17"/>
      <c r="C749" s="18"/>
      <c r="E749" s="18"/>
      <c r="F749" s="18"/>
      <c r="I749" s="12"/>
      <c r="J749" s="12"/>
      <c r="K749" s="12"/>
    </row>
    <row r="750" spans="2:11" ht="12" customHeight="1" x14ac:dyDescent="0.2">
      <c r="B750" s="17"/>
      <c r="C750" s="18"/>
      <c r="E750" s="18"/>
      <c r="F750" s="18"/>
      <c r="I750" s="12"/>
      <c r="J750" s="12"/>
      <c r="K750" s="12"/>
    </row>
    <row r="751" spans="2:11" ht="12" customHeight="1" x14ac:dyDescent="0.2">
      <c r="B751" s="17"/>
      <c r="C751" s="18"/>
      <c r="E751" s="18"/>
      <c r="F751" s="18"/>
      <c r="I751" s="12"/>
      <c r="J751" s="12"/>
      <c r="K751" s="12"/>
    </row>
    <row r="752" spans="2:11" ht="12" customHeight="1" x14ac:dyDescent="0.2">
      <c r="B752" s="17"/>
      <c r="C752" s="18"/>
      <c r="E752" s="18"/>
      <c r="F752" s="18"/>
      <c r="I752" s="12"/>
      <c r="J752" s="12"/>
      <c r="K752" s="12"/>
    </row>
    <row r="753" spans="2:11" ht="12" customHeight="1" x14ac:dyDescent="0.2">
      <c r="B753" s="17"/>
      <c r="C753" s="18"/>
      <c r="E753" s="18"/>
      <c r="F753" s="18"/>
      <c r="I753" s="12"/>
      <c r="J753" s="12"/>
      <c r="K753" s="12"/>
    </row>
    <row r="754" spans="2:11" ht="12" customHeight="1" x14ac:dyDescent="0.2">
      <c r="B754" s="17"/>
      <c r="C754" s="18"/>
      <c r="E754" s="18"/>
      <c r="F754" s="18"/>
      <c r="I754" s="12"/>
      <c r="J754" s="12"/>
      <c r="K754" s="12"/>
    </row>
    <row r="755" spans="2:11" ht="12" customHeight="1" x14ac:dyDescent="0.2">
      <c r="B755" s="17"/>
      <c r="C755" s="18"/>
      <c r="E755" s="18"/>
      <c r="F755" s="18"/>
      <c r="I755" s="12"/>
      <c r="J755" s="12"/>
      <c r="K755" s="12"/>
    </row>
    <row r="756" spans="2:11" ht="12" customHeight="1" x14ac:dyDescent="0.2">
      <c r="B756" s="17"/>
      <c r="C756" s="18"/>
      <c r="E756" s="18"/>
      <c r="F756" s="18"/>
      <c r="I756" s="12"/>
      <c r="J756" s="12"/>
      <c r="K756" s="12"/>
    </row>
    <row r="757" spans="2:11" ht="12" customHeight="1" x14ac:dyDescent="0.2">
      <c r="B757" s="17"/>
      <c r="C757" s="18"/>
      <c r="E757" s="18"/>
      <c r="F757" s="18"/>
      <c r="I757" s="12"/>
      <c r="J757" s="12"/>
      <c r="K757" s="12"/>
    </row>
    <row r="758" spans="2:11" ht="12" customHeight="1" x14ac:dyDescent="0.2">
      <c r="B758" s="17"/>
      <c r="C758" s="18"/>
      <c r="E758" s="18"/>
      <c r="F758" s="18"/>
      <c r="I758" s="12"/>
      <c r="J758" s="12"/>
      <c r="K758" s="12"/>
    </row>
    <row r="759" spans="2:11" ht="12" customHeight="1" x14ac:dyDescent="0.2">
      <c r="B759" s="17"/>
      <c r="C759" s="18"/>
      <c r="E759" s="18"/>
      <c r="F759" s="18"/>
      <c r="I759" s="12"/>
      <c r="J759" s="12"/>
      <c r="K759" s="12"/>
    </row>
    <row r="760" spans="2:11" ht="12" customHeight="1" x14ac:dyDescent="0.2">
      <c r="B760" s="17"/>
      <c r="C760" s="18"/>
      <c r="E760" s="18"/>
      <c r="F760" s="18"/>
      <c r="I760" s="12"/>
      <c r="J760" s="12"/>
      <c r="K760" s="12"/>
    </row>
    <row r="761" spans="2:11" ht="12" customHeight="1" x14ac:dyDescent="0.2">
      <c r="B761" s="17"/>
      <c r="C761" s="18"/>
      <c r="E761" s="18"/>
      <c r="F761" s="18"/>
      <c r="I761" s="12"/>
      <c r="J761" s="12"/>
      <c r="K761" s="12"/>
    </row>
    <row r="762" spans="2:11" ht="12" customHeight="1" x14ac:dyDescent="0.2">
      <c r="B762" s="17"/>
      <c r="C762" s="18"/>
      <c r="E762" s="18"/>
      <c r="F762" s="18"/>
      <c r="I762" s="12"/>
      <c r="J762" s="12"/>
      <c r="K762" s="12"/>
    </row>
    <row r="763" spans="2:11" ht="12" customHeight="1" x14ac:dyDescent="0.2">
      <c r="B763" s="17"/>
      <c r="C763" s="18"/>
      <c r="E763" s="18"/>
      <c r="F763" s="18"/>
      <c r="I763" s="12"/>
      <c r="J763" s="12"/>
      <c r="K763" s="12"/>
    </row>
    <row r="764" spans="2:11" ht="12" customHeight="1" x14ac:dyDescent="0.2">
      <c r="B764" s="17"/>
      <c r="C764" s="18"/>
      <c r="E764" s="18"/>
      <c r="F764" s="18"/>
      <c r="I764" s="12"/>
      <c r="J764" s="12"/>
      <c r="K764" s="12"/>
    </row>
    <row r="765" spans="2:11" ht="12" customHeight="1" x14ac:dyDescent="0.2">
      <c r="B765" s="17"/>
      <c r="C765" s="18"/>
      <c r="E765" s="18"/>
      <c r="F765" s="18"/>
      <c r="I765" s="12"/>
      <c r="J765" s="12"/>
      <c r="K765" s="12"/>
    </row>
    <row r="766" spans="2:11" ht="12" customHeight="1" x14ac:dyDescent="0.2">
      <c r="B766" s="17"/>
      <c r="C766" s="18"/>
      <c r="E766" s="18"/>
      <c r="F766" s="18"/>
      <c r="I766" s="12"/>
      <c r="J766" s="12"/>
      <c r="K766" s="12"/>
    </row>
    <row r="767" spans="2:11" ht="12" customHeight="1" x14ac:dyDescent="0.2">
      <c r="B767" s="17"/>
      <c r="C767" s="18"/>
      <c r="E767" s="18"/>
      <c r="F767" s="18"/>
      <c r="I767" s="12"/>
      <c r="J767" s="12"/>
      <c r="K767" s="12"/>
    </row>
    <row r="768" spans="2:11" ht="12" customHeight="1" x14ac:dyDescent="0.2">
      <c r="B768" s="17"/>
      <c r="C768" s="18"/>
      <c r="E768" s="18"/>
      <c r="F768" s="18"/>
      <c r="I768" s="12"/>
      <c r="J768" s="12"/>
      <c r="K768" s="12"/>
    </row>
    <row r="769" spans="2:11" ht="12" customHeight="1" x14ac:dyDescent="0.2">
      <c r="B769" s="17"/>
      <c r="C769" s="18"/>
      <c r="E769" s="18"/>
      <c r="F769" s="18"/>
      <c r="I769" s="12"/>
      <c r="J769" s="12"/>
      <c r="K769" s="12"/>
    </row>
    <row r="770" spans="2:11" ht="12" customHeight="1" x14ac:dyDescent="0.2">
      <c r="B770" s="17"/>
      <c r="C770" s="18"/>
      <c r="E770" s="18"/>
      <c r="F770" s="18"/>
      <c r="I770" s="12"/>
      <c r="J770" s="12"/>
      <c r="K770" s="12"/>
    </row>
    <row r="771" spans="2:11" ht="12" customHeight="1" x14ac:dyDescent="0.2">
      <c r="B771" s="17"/>
      <c r="C771" s="18"/>
      <c r="E771" s="18"/>
      <c r="F771" s="18"/>
      <c r="I771" s="12"/>
      <c r="J771" s="12"/>
      <c r="K771" s="12"/>
    </row>
    <row r="772" spans="2:11" ht="12" customHeight="1" x14ac:dyDescent="0.2">
      <c r="B772" s="17"/>
      <c r="C772" s="18"/>
      <c r="E772" s="18"/>
      <c r="F772" s="18"/>
      <c r="I772" s="12"/>
      <c r="J772" s="12"/>
      <c r="K772" s="12"/>
    </row>
    <row r="773" spans="2:11" ht="12" customHeight="1" x14ac:dyDescent="0.2">
      <c r="B773" s="17"/>
      <c r="C773" s="18"/>
      <c r="E773" s="18"/>
      <c r="F773" s="18"/>
      <c r="I773" s="12"/>
      <c r="J773" s="12"/>
      <c r="K773" s="12"/>
    </row>
    <row r="774" spans="2:11" ht="12" customHeight="1" x14ac:dyDescent="0.2">
      <c r="B774" s="17"/>
      <c r="C774" s="18"/>
      <c r="E774" s="18"/>
      <c r="F774" s="18"/>
      <c r="I774" s="12"/>
      <c r="J774" s="12"/>
      <c r="K774" s="12"/>
    </row>
    <row r="775" spans="2:11" ht="12" customHeight="1" x14ac:dyDescent="0.2">
      <c r="B775" s="17"/>
      <c r="C775" s="18"/>
      <c r="E775" s="18"/>
      <c r="F775" s="18"/>
      <c r="I775" s="12"/>
      <c r="J775" s="12"/>
      <c r="K775" s="12"/>
    </row>
    <row r="776" spans="2:11" ht="12" customHeight="1" x14ac:dyDescent="0.2">
      <c r="B776" s="17"/>
      <c r="C776" s="18"/>
      <c r="E776" s="18"/>
      <c r="F776" s="18"/>
      <c r="I776" s="12"/>
      <c r="J776" s="12"/>
      <c r="K776" s="12"/>
    </row>
    <row r="777" spans="2:11" ht="12" customHeight="1" x14ac:dyDescent="0.2">
      <c r="B777" s="17"/>
      <c r="C777" s="18"/>
      <c r="E777" s="18"/>
      <c r="F777" s="18"/>
      <c r="I777" s="12"/>
      <c r="J777" s="12"/>
      <c r="K777" s="12"/>
    </row>
    <row r="778" spans="2:11" ht="12" customHeight="1" x14ac:dyDescent="0.2">
      <c r="B778" s="17"/>
      <c r="C778" s="18"/>
      <c r="E778" s="18"/>
      <c r="F778" s="18"/>
      <c r="I778" s="12"/>
      <c r="J778" s="12"/>
      <c r="K778" s="12"/>
    </row>
    <row r="779" spans="2:11" ht="12" customHeight="1" x14ac:dyDescent="0.2">
      <c r="B779" s="17"/>
      <c r="C779" s="18"/>
      <c r="E779" s="18"/>
      <c r="F779" s="18"/>
      <c r="I779" s="12"/>
      <c r="J779" s="12"/>
      <c r="K779" s="12"/>
    </row>
    <row r="780" spans="2:11" ht="12" customHeight="1" x14ac:dyDescent="0.2">
      <c r="B780" s="17"/>
      <c r="C780" s="18"/>
      <c r="E780" s="18"/>
      <c r="F780" s="18"/>
      <c r="I780" s="12"/>
      <c r="J780" s="12"/>
      <c r="K780" s="12"/>
    </row>
    <row r="781" spans="2:11" ht="12" customHeight="1" x14ac:dyDescent="0.2">
      <c r="B781" s="17"/>
      <c r="C781" s="18"/>
      <c r="E781" s="18"/>
      <c r="F781" s="18"/>
      <c r="I781" s="12"/>
      <c r="J781" s="12"/>
      <c r="K781" s="12"/>
    </row>
    <row r="782" spans="2:11" ht="12" customHeight="1" x14ac:dyDescent="0.2">
      <c r="B782" s="17"/>
      <c r="C782" s="18"/>
      <c r="E782" s="18"/>
      <c r="F782" s="18"/>
      <c r="I782" s="12"/>
      <c r="J782" s="12"/>
      <c r="K782" s="12"/>
    </row>
    <row r="783" spans="2:11" ht="12" customHeight="1" x14ac:dyDescent="0.2">
      <c r="B783" s="17"/>
      <c r="C783" s="18"/>
      <c r="E783" s="18"/>
      <c r="F783" s="18"/>
      <c r="I783" s="12"/>
      <c r="J783" s="12"/>
      <c r="K783" s="12"/>
    </row>
    <row r="784" spans="2:11" ht="12" customHeight="1" x14ac:dyDescent="0.2">
      <c r="B784" s="17"/>
      <c r="C784" s="18"/>
      <c r="E784" s="18"/>
      <c r="F784" s="18"/>
      <c r="I784" s="12"/>
      <c r="J784" s="12"/>
      <c r="K784" s="12"/>
    </row>
    <row r="785" spans="2:11" ht="12" customHeight="1" x14ac:dyDescent="0.2">
      <c r="B785" s="17"/>
      <c r="C785" s="18"/>
      <c r="E785" s="18"/>
      <c r="F785" s="18"/>
      <c r="I785" s="12"/>
      <c r="J785" s="12"/>
      <c r="K785" s="12"/>
    </row>
    <row r="786" spans="2:11" ht="12" customHeight="1" x14ac:dyDescent="0.2">
      <c r="B786" s="17"/>
      <c r="C786" s="18"/>
      <c r="E786" s="18"/>
      <c r="F786" s="18"/>
      <c r="I786" s="12"/>
      <c r="J786" s="12"/>
      <c r="K786" s="12"/>
    </row>
    <row r="787" spans="2:11" ht="12" customHeight="1" x14ac:dyDescent="0.2">
      <c r="B787" s="17"/>
      <c r="C787" s="18"/>
      <c r="E787" s="18"/>
      <c r="F787" s="18"/>
      <c r="I787" s="12"/>
      <c r="J787" s="12"/>
      <c r="K787" s="12"/>
    </row>
    <row r="788" spans="2:11" ht="12" customHeight="1" x14ac:dyDescent="0.2">
      <c r="B788" s="17"/>
      <c r="C788" s="18"/>
      <c r="E788" s="18"/>
      <c r="F788" s="18"/>
      <c r="I788" s="12"/>
      <c r="J788" s="12"/>
      <c r="K788" s="12"/>
    </row>
    <row r="789" spans="2:11" ht="12" customHeight="1" x14ac:dyDescent="0.2">
      <c r="B789" s="17"/>
      <c r="C789" s="18"/>
      <c r="E789" s="18"/>
      <c r="F789" s="18"/>
      <c r="I789" s="12"/>
      <c r="J789" s="12"/>
      <c r="K789" s="12"/>
    </row>
    <row r="790" spans="2:11" ht="12" customHeight="1" x14ac:dyDescent="0.2">
      <c r="B790" s="17"/>
      <c r="C790" s="18"/>
      <c r="E790" s="18"/>
      <c r="F790" s="18"/>
      <c r="I790" s="12"/>
      <c r="J790" s="12"/>
      <c r="K790" s="12"/>
    </row>
    <row r="791" spans="2:11" ht="12" customHeight="1" x14ac:dyDescent="0.2">
      <c r="B791" s="17"/>
      <c r="C791" s="18"/>
      <c r="E791" s="18"/>
      <c r="F791" s="18"/>
      <c r="I791" s="12"/>
      <c r="J791" s="12"/>
      <c r="K791" s="12"/>
    </row>
    <row r="792" spans="2:11" ht="12" customHeight="1" x14ac:dyDescent="0.2">
      <c r="B792" s="17"/>
      <c r="C792" s="18"/>
      <c r="E792" s="18"/>
      <c r="F792" s="18"/>
      <c r="I792" s="12"/>
      <c r="J792" s="12"/>
      <c r="K792" s="12"/>
    </row>
    <row r="793" spans="2:11" ht="12" customHeight="1" x14ac:dyDescent="0.2">
      <c r="B793" s="17"/>
      <c r="C793" s="18"/>
      <c r="E793" s="18"/>
      <c r="F793" s="18"/>
      <c r="I793" s="12"/>
      <c r="J793" s="12"/>
      <c r="K793" s="12"/>
    </row>
    <row r="794" spans="2:11" ht="12" customHeight="1" x14ac:dyDescent="0.2">
      <c r="B794" s="17"/>
      <c r="C794" s="18"/>
      <c r="E794" s="18"/>
      <c r="F794" s="18"/>
      <c r="I794" s="12"/>
      <c r="J794" s="12"/>
      <c r="K794" s="12"/>
    </row>
    <row r="795" spans="2:11" ht="12" customHeight="1" x14ac:dyDescent="0.2">
      <c r="B795" s="17"/>
      <c r="C795" s="18"/>
      <c r="E795" s="18"/>
      <c r="F795" s="18"/>
      <c r="I795" s="12"/>
      <c r="J795" s="12"/>
      <c r="K795" s="12"/>
    </row>
    <row r="796" spans="2:11" ht="12" customHeight="1" x14ac:dyDescent="0.2">
      <c r="B796" s="17"/>
      <c r="C796" s="18"/>
      <c r="E796" s="18"/>
      <c r="F796" s="18"/>
      <c r="I796" s="12"/>
      <c r="J796" s="12"/>
      <c r="K796" s="12"/>
    </row>
    <row r="797" spans="2:11" ht="12" customHeight="1" x14ac:dyDescent="0.2">
      <c r="B797" s="17"/>
      <c r="C797" s="18"/>
      <c r="E797" s="18"/>
      <c r="F797" s="18"/>
      <c r="I797" s="12"/>
      <c r="J797" s="12"/>
      <c r="K797" s="12"/>
    </row>
    <row r="798" spans="2:11" ht="12" customHeight="1" x14ac:dyDescent="0.2">
      <c r="B798" s="17"/>
      <c r="C798" s="18"/>
      <c r="E798" s="18"/>
      <c r="F798" s="18"/>
      <c r="I798" s="12"/>
      <c r="J798" s="12"/>
      <c r="K798" s="12"/>
    </row>
    <row r="799" spans="2:11" ht="12" customHeight="1" x14ac:dyDescent="0.2">
      <c r="B799" s="17"/>
      <c r="C799" s="18"/>
      <c r="E799" s="18"/>
      <c r="F799" s="18"/>
      <c r="I799" s="12"/>
      <c r="J799" s="12"/>
      <c r="K799" s="12"/>
    </row>
    <row r="800" spans="2:11" ht="12" customHeight="1" x14ac:dyDescent="0.2">
      <c r="B800" s="17"/>
      <c r="C800" s="18"/>
      <c r="E800" s="18"/>
      <c r="F800" s="18"/>
      <c r="I800" s="12"/>
      <c r="J800" s="12"/>
      <c r="K800" s="12"/>
    </row>
    <row r="801" spans="2:11" ht="12" customHeight="1" x14ac:dyDescent="0.2">
      <c r="B801" s="17"/>
      <c r="C801" s="18"/>
      <c r="E801" s="18"/>
      <c r="F801" s="18"/>
      <c r="I801" s="12"/>
      <c r="J801" s="12"/>
      <c r="K801" s="12"/>
    </row>
    <row r="802" spans="2:11" ht="12" customHeight="1" x14ac:dyDescent="0.2">
      <c r="B802" s="17"/>
      <c r="C802" s="18"/>
      <c r="E802" s="18"/>
      <c r="F802" s="18"/>
      <c r="I802" s="12"/>
      <c r="J802" s="12"/>
      <c r="K802" s="12"/>
    </row>
    <row r="803" spans="2:11" ht="12" customHeight="1" x14ac:dyDescent="0.2">
      <c r="B803" s="17"/>
      <c r="C803" s="18"/>
      <c r="E803" s="18"/>
      <c r="F803" s="18"/>
      <c r="I803" s="12"/>
      <c r="J803" s="12"/>
      <c r="K803" s="12"/>
    </row>
    <row r="804" spans="2:11" ht="12" customHeight="1" x14ac:dyDescent="0.2">
      <c r="B804" s="17"/>
      <c r="C804" s="18"/>
      <c r="E804" s="18"/>
      <c r="F804" s="18"/>
      <c r="I804" s="12"/>
      <c r="J804" s="12"/>
      <c r="K804" s="12"/>
    </row>
    <row r="805" spans="2:11" ht="12" customHeight="1" x14ac:dyDescent="0.2">
      <c r="B805" s="17"/>
      <c r="C805" s="18"/>
      <c r="E805" s="18"/>
      <c r="F805" s="18"/>
      <c r="I805" s="12"/>
      <c r="J805" s="12"/>
      <c r="K805" s="12"/>
    </row>
    <row r="806" spans="2:11" ht="12" customHeight="1" x14ac:dyDescent="0.2">
      <c r="B806" s="17"/>
      <c r="C806" s="18"/>
      <c r="E806" s="18"/>
      <c r="F806" s="18"/>
      <c r="I806" s="12"/>
      <c r="J806" s="12"/>
      <c r="K806" s="12"/>
    </row>
    <row r="807" spans="2:11" ht="12" customHeight="1" x14ac:dyDescent="0.2">
      <c r="B807" s="17"/>
      <c r="C807" s="18"/>
      <c r="E807" s="18"/>
      <c r="F807" s="18"/>
      <c r="I807" s="12"/>
      <c r="J807" s="12"/>
      <c r="K807" s="12"/>
    </row>
    <row r="808" spans="2:11" ht="12" customHeight="1" x14ac:dyDescent="0.2">
      <c r="B808" s="17"/>
      <c r="C808" s="18"/>
      <c r="E808" s="18"/>
      <c r="F808" s="18"/>
      <c r="I808" s="12"/>
      <c r="J808" s="12"/>
      <c r="K808" s="12"/>
    </row>
    <row r="809" spans="2:11" ht="12" customHeight="1" x14ac:dyDescent="0.2">
      <c r="B809" s="17"/>
      <c r="C809" s="18"/>
      <c r="E809" s="18"/>
      <c r="F809" s="18"/>
      <c r="I809" s="12"/>
      <c r="J809" s="12"/>
      <c r="K809" s="12"/>
    </row>
    <row r="810" spans="2:11" ht="12" customHeight="1" x14ac:dyDescent="0.2">
      <c r="B810" s="17"/>
      <c r="C810" s="18"/>
      <c r="E810" s="18"/>
      <c r="F810" s="18"/>
      <c r="I810" s="12"/>
      <c r="J810" s="12"/>
      <c r="K810" s="12"/>
    </row>
    <row r="811" spans="2:11" ht="12" customHeight="1" x14ac:dyDescent="0.2">
      <c r="B811" s="17"/>
      <c r="C811" s="18"/>
      <c r="E811" s="18"/>
      <c r="F811" s="18"/>
      <c r="I811" s="12"/>
      <c r="J811" s="12"/>
      <c r="K811" s="12"/>
    </row>
    <row r="812" spans="2:11" ht="12" customHeight="1" x14ac:dyDescent="0.2">
      <c r="B812" s="17"/>
      <c r="C812" s="18"/>
      <c r="E812" s="18"/>
      <c r="F812" s="18"/>
      <c r="I812" s="12"/>
      <c r="J812" s="12"/>
      <c r="K812" s="12"/>
    </row>
    <row r="813" spans="2:11" ht="12" customHeight="1" x14ac:dyDescent="0.2">
      <c r="B813" s="17"/>
      <c r="C813" s="18"/>
      <c r="E813" s="18"/>
      <c r="F813" s="18"/>
      <c r="I813" s="12"/>
      <c r="J813" s="12"/>
      <c r="K813" s="12"/>
    </row>
    <row r="814" spans="2:11" ht="12" customHeight="1" x14ac:dyDescent="0.2">
      <c r="B814" s="17"/>
      <c r="C814" s="18"/>
      <c r="E814" s="18"/>
      <c r="F814" s="18"/>
      <c r="I814" s="12"/>
      <c r="J814" s="12"/>
      <c r="K814" s="12"/>
    </row>
    <row r="815" spans="2:11" ht="12" customHeight="1" x14ac:dyDescent="0.2">
      <c r="B815" s="17"/>
      <c r="C815" s="18"/>
      <c r="E815" s="18"/>
      <c r="F815" s="18"/>
      <c r="I815" s="12"/>
      <c r="J815" s="12"/>
      <c r="K815" s="12"/>
    </row>
    <row r="816" spans="2:11" ht="12" customHeight="1" x14ac:dyDescent="0.2">
      <c r="B816" s="17"/>
      <c r="C816" s="18"/>
      <c r="E816" s="18"/>
      <c r="F816" s="18"/>
      <c r="I816" s="12"/>
      <c r="J816" s="12"/>
      <c r="K816" s="12"/>
    </row>
    <row r="817" spans="2:11" ht="12" customHeight="1" x14ac:dyDescent="0.2">
      <c r="B817" s="17"/>
      <c r="C817" s="18"/>
      <c r="E817" s="18"/>
      <c r="F817" s="18"/>
      <c r="I817" s="12"/>
      <c r="J817" s="12"/>
      <c r="K817" s="12"/>
    </row>
    <row r="818" spans="2:11" ht="12" customHeight="1" x14ac:dyDescent="0.2">
      <c r="B818" s="17"/>
      <c r="C818" s="18"/>
      <c r="E818" s="18"/>
      <c r="F818" s="18"/>
      <c r="I818" s="12"/>
      <c r="J818" s="12"/>
      <c r="K818" s="12"/>
    </row>
    <row r="819" spans="2:11" ht="12" customHeight="1" x14ac:dyDescent="0.2">
      <c r="B819" s="17"/>
      <c r="C819" s="18"/>
      <c r="E819" s="18"/>
      <c r="F819" s="18"/>
      <c r="I819" s="12"/>
      <c r="J819" s="12"/>
      <c r="K819" s="12"/>
    </row>
    <row r="820" spans="2:11" ht="12" customHeight="1" x14ac:dyDescent="0.2">
      <c r="B820" s="17"/>
      <c r="C820" s="18"/>
      <c r="E820" s="18"/>
      <c r="F820" s="18"/>
      <c r="I820" s="12"/>
      <c r="J820" s="12"/>
      <c r="K820" s="12"/>
    </row>
    <row r="821" spans="2:11" ht="12" customHeight="1" x14ac:dyDescent="0.2">
      <c r="B821" s="17"/>
      <c r="C821" s="18"/>
      <c r="E821" s="18"/>
      <c r="F821" s="18"/>
      <c r="I821" s="12"/>
      <c r="J821" s="12"/>
      <c r="K821" s="12"/>
    </row>
    <row r="822" spans="2:11" ht="12" customHeight="1" x14ac:dyDescent="0.2">
      <c r="B822" s="17"/>
      <c r="C822" s="18"/>
      <c r="E822" s="18"/>
      <c r="F822" s="18"/>
      <c r="I822" s="12"/>
      <c r="J822" s="12"/>
      <c r="K822" s="12"/>
    </row>
    <row r="823" spans="2:11" ht="12" customHeight="1" x14ac:dyDescent="0.2">
      <c r="B823" s="17"/>
      <c r="C823" s="18"/>
      <c r="E823" s="18"/>
      <c r="F823" s="18"/>
      <c r="I823" s="12"/>
      <c r="J823" s="12"/>
      <c r="K823" s="12"/>
    </row>
    <row r="824" spans="2:11" ht="12" customHeight="1" x14ac:dyDescent="0.2">
      <c r="B824" s="17"/>
      <c r="C824" s="18"/>
      <c r="E824" s="18"/>
      <c r="F824" s="18"/>
      <c r="I824" s="12"/>
      <c r="J824" s="12"/>
      <c r="K824" s="12"/>
    </row>
    <row r="825" spans="2:11" ht="12" customHeight="1" x14ac:dyDescent="0.2">
      <c r="B825" s="17"/>
      <c r="C825" s="18"/>
      <c r="E825" s="18"/>
      <c r="F825" s="18"/>
      <c r="I825" s="12"/>
      <c r="J825" s="12"/>
      <c r="K825" s="12"/>
    </row>
    <row r="826" spans="2:11" ht="12" customHeight="1" x14ac:dyDescent="0.2">
      <c r="B826" s="17"/>
      <c r="C826" s="18"/>
      <c r="E826" s="18"/>
      <c r="F826" s="18"/>
      <c r="I826" s="12"/>
      <c r="J826" s="12"/>
      <c r="K826" s="12"/>
    </row>
    <row r="827" spans="2:11" ht="12" customHeight="1" x14ac:dyDescent="0.2">
      <c r="B827" s="17"/>
      <c r="C827" s="18"/>
      <c r="E827" s="18"/>
      <c r="F827" s="18"/>
      <c r="I827" s="12"/>
      <c r="J827" s="12"/>
      <c r="K827" s="12"/>
    </row>
    <row r="828" spans="2:11" ht="12" customHeight="1" x14ac:dyDescent="0.2">
      <c r="B828" s="17"/>
      <c r="C828" s="18"/>
      <c r="E828" s="18"/>
      <c r="F828" s="18"/>
      <c r="I828" s="12"/>
      <c r="J828" s="12"/>
      <c r="K828" s="12"/>
    </row>
    <row r="829" spans="2:11" ht="12" customHeight="1" x14ac:dyDescent="0.2">
      <c r="B829" s="17"/>
      <c r="C829" s="18"/>
      <c r="E829" s="18"/>
      <c r="F829" s="18"/>
      <c r="I829" s="12"/>
      <c r="J829" s="12"/>
      <c r="K829" s="12"/>
    </row>
    <row r="830" spans="2:11" ht="12" customHeight="1" x14ac:dyDescent="0.2">
      <c r="B830" s="17"/>
      <c r="C830" s="18"/>
      <c r="E830" s="18"/>
      <c r="F830" s="18"/>
      <c r="I830" s="12"/>
      <c r="J830" s="12"/>
      <c r="K830" s="12"/>
    </row>
    <row r="831" spans="2:11" ht="12" customHeight="1" x14ac:dyDescent="0.2">
      <c r="B831" s="17"/>
      <c r="C831" s="18"/>
      <c r="E831" s="18"/>
      <c r="F831" s="18"/>
      <c r="I831" s="12"/>
      <c r="J831" s="12"/>
      <c r="K831" s="12"/>
    </row>
    <row r="832" spans="2:11" ht="12" customHeight="1" x14ac:dyDescent="0.2">
      <c r="B832" s="17"/>
      <c r="C832" s="18"/>
      <c r="E832" s="18"/>
      <c r="F832" s="18"/>
      <c r="I832" s="12"/>
      <c r="J832" s="12"/>
      <c r="K832" s="12"/>
    </row>
    <row r="833" spans="2:11" ht="12" customHeight="1" x14ac:dyDescent="0.2">
      <c r="B833" s="17"/>
      <c r="C833" s="18"/>
      <c r="E833" s="18"/>
      <c r="F833" s="18"/>
      <c r="I833" s="12"/>
      <c r="J833" s="12"/>
      <c r="K833" s="12"/>
    </row>
    <row r="834" spans="2:11" ht="12" customHeight="1" x14ac:dyDescent="0.2">
      <c r="B834" s="17"/>
      <c r="C834" s="18"/>
      <c r="E834" s="18"/>
      <c r="F834" s="18"/>
      <c r="I834" s="12"/>
      <c r="J834" s="12"/>
      <c r="K834" s="12"/>
    </row>
    <row r="835" spans="2:11" ht="12" customHeight="1" x14ac:dyDescent="0.2">
      <c r="B835" s="17"/>
      <c r="C835" s="18"/>
      <c r="E835" s="18"/>
      <c r="F835" s="18"/>
      <c r="I835" s="12"/>
      <c r="J835" s="12"/>
      <c r="K835" s="12"/>
    </row>
    <row r="836" spans="2:11" ht="12" customHeight="1" x14ac:dyDescent="0.2">
      <c r="B836" s="17"/>
      <c r="C836" s="18"/>
      <c r="E836" s="18"/>
      <c r="F836" s="18"/>
      <c r="I836" s="12"/>
      <c r="J836" s="12"/>
      <c r="K836" s="12"/>
    </row>
    <row r="837" spans="2:11" ht="12" customHeight="1" x14ac:dyDescent="0.2">
      <c r="B837" s="17"/>
      <c r="C837" s="18"/>
      <c r="E837" s="18"/>
      <c r="F837" s="18"/>
      <c r="I837" s="12"/>
      <c r="J837" s="12"/>
      <c r="K837" s="12"/>
    </row>
    <row r="838" spans="2:11" ht="12" customHeight="1" x14ac:dyDescent="0.2">
      <c r="B838" s="17"/>
      <c r="C838" s="18"/>
      <c r="E838" s="18"/>
      <c r="F838" s="18"/>
      <c r="I838" s="12"/>
      <c r="J838" s="12"/>
      <c r="K838" s="12"/>
    </row>
    <row r="839" spans="2:11" ht="12" customHeight="1" x14ac:dyDescent="0.2">
      <c r="B839" s="17"/>
      <c r="C839" s="18"/>
      <c r="E839" s="18"/>
      <c r="F839" s="18"/>
      <c r="I839" s="12"/>
      <c r="J839" s="12"/>
      <c r="K839" s="12"/>
    </row>
    <row r="840" spans="2:11" ht="12" customHeight="1" x14ac:dyDescent="0.2">
      <c r="B840" s="17"/>
      <c r="C840" s="18"/>
      <c r="E840" s="18"/>
      <c r="F840" s="18"/>
      <c r="I840" s="12"/>
      <c r="J840" s="12"/>
      <c r="K840" s="12"/>
    </row>
    <row r="841" spans="2:11" ht="12" customHeight="1" x14ac:dyDescent="0.2">
      <c r="B841" s="17"/>
      <c r="C841" s="18"/>
      <c r="E841" s="18"/>
      <c r="F841" s="18"/>
      <c r="I841" s="12"/>
      <c r="J841" s="12"/>
      <c r="K841" s="12"/>
    </row>
    <row r="842" spans="2:11" ht="12" customHeight="1" x14ac:dyDescent="0.2">
      <c r="B842" s="17"/>
      <c r="C842" s="18"/>
      <c r="E842" s="18"/>
      <c r="F842" s="18"/>
      <c r="I842" s="12"/>
      <c r="J842" s="12"/>
      <c r="K842" s="12"/>
    </row>
    <row r="843" spans="2:11" ht="12" customHeight="1" x14ac:dyDescent="0.2">
      <c r="B843" s="17"/>
      <c r="C843" s="18"/>
      <c r="E843" s="18"/>
      <c r="F843" s="18"/>
      <c r="I843" s="12"/>
      <c r="J843" s="12"/>
      <c r="K843" s="12"/>
    </row>
    <row r="844" spans="2:11" ht="12" customHeight="1" x14ac:dyDescent="0.2">
      <c r="B844" s="17"/>
      <c r="C844" s="18"/>
      <c r="E844" s="18"/>
      <c r="F844" s="18"/>
      <c r="I844" s="12"/>
      <c r="J844" s="12"/>
      <c r="K844" s="12"/>
    </row>
    <row r="845" spans="2:11" ht="12" customHeight="1" x14ac:dyDescent="0.2">
      <c r="B845" s="17"/>
      <c r="C845" s="18"/>
      <c r="E845" s="18"/>
      <c r="F845" s="18"/>
      <c r="I845" s="12"/>
      <c r="J845" s="12"/>
      <c r="K845" s="12"/>
    </row>
    <row r="846" spans="2:11" ht="12" customHeight="1" x14ac:dyDescent="0.2">
      <c r="B846" s="17"/>
      <c r="C846" s="18"/>
      <c r="E846" s="18"/>
      <c r="F846" s="18"/>
      <c r="I846" s="12"/>
      <c r="J846" s="12"/>
      <c r="K846" s="12"/>
    </row>
    <row r="847" spans="2:11" ht="12" customHeight="1" x14ac:dyDescent="0.2">
      <c r="B847" s="17"/>
      <c r="C847" s="18"/>
      <c r="E847" s="18"/>
      <c r="F847" s="18"/>
      <c r="I847" s="12"/>
      <c r="J847" s="12"/>
      <c r="K847" s="12"/>
    </row>
    <row r="848" spans="2:11" ht="12" customHeight="1" x14ac:dyDescent="0.2">
      <c r="B848" s="17"/>
      <c r="C848" s="18"/>
      <c r="E848" s="18"/>
      <c r="F848" s="18"/>
      <c r="I848" s="12"/>
      <c r="J848" s="12"/>
      <c r="K848" s="12"/>
    </row>
    <row r="849" spans="2:11" ht="12" customHeight="1" x14ac:dyDescent="0.2">
      <c r="B849" s="17"/>
      <c r="C849" s="18"/>
      <c r="E849" s="18"/>
      <c r="F849" s="18"/>
      <c r="I849" s="12"/>
      <c r="J849" s="12"/>
      <c r="K849" s="12"/>
    </row>
    <row r="850" spans="2:11" ht="12" customHeight="1" x14ac:dyDescent="0.2">
      <c r="B850" s="17"/>
      <c r="C850" s="18"/>
      <c r="E850" s="18"/>
      <c r="F850" s="18"/>
      <c r="I850" s="12"/>
      <c r="J850" s="12"/>
      <c r="K850" s="12"/>
    </row>
    <row r="851" spans="2:11" ht="12" customHeight="1" x14ac:dyDescent="0.2">
      <c r="B851" s="17"/>
      <c r="C851" s="18"/>
      <c r="E851" s="18"/>
      <c r="F851" s="18"/>
      <c r="I851" s="12"/>
      <c r="J851" s="12"/>
      <c r="K851" s="12"/>
    </row>
    <row r="852" spans="2:11" ht="12" customHeight="1" x14ac:dyDescent="0.2">
      <c r="B852" s="17"/>
      <c r="C852" s="18"/>
      <c r="E852" s="18"/>
      <c r="F852" s="18"/>
      <c r="I852" s="12"/>
      <c r="J852" s="12"/>
      <c r="K852" s="12"/>
    </row>
    <row r="853" spans="2:11" ht="12" customHeight="1" x14ac:dyDescent="0.2">
      <c r="B853" s="17"/>
      <c r="C853" s="18"/>
      <c r="E853" s="18"/>
      <c r="F853" s="18"/>
      <c r="I853" s="12"/>
      <c r="J853" s="12"/>
      <c r="K853" s="12"/>
    </row>
    <row r="854" spans="2:11" ht="12" customHeight="1" x14ac:dyDescent="0.2">
      <c r="B854" s="17"/>
      <c r="C854" s="18"/>
      <c r="E854" s="18"/>
      <c r="F854" s="18"/>
      <c r="I854" s="12"/>
      <c r="J854" s="12"/>
      <c r="K854" s="12"/>
    </row>
    <row r="855" spans="2:11" ht="12" customHeight="1" x14ac:dyDescent="0.2">
      <c r="B855" s="17"/>
      <c r="C855" s="18"/>
      <c r="E855" s="18"/>
      <c r="F855" s="18"/>
      <c r="I855" s="12"/>
      <c r="J855" s="12"/>
      <c r="K855" s="12"/>
    </row>
    <row r="856" spans="2:11" ht="12" customHeight="1" x14ac:dyDescent="0.2">
      <c r="B856" s="17"/>
      <c r="C856" s="18"/>
      <c r="E856" s="18"/>
      <c r="F856" s="18"/>
      <c r="I856" s="12"/>
      <c r="J856" s="12"/>
      <c r="K856" s="12"/>
    </row>
    <row r="857" spans="2:11" ht="12" customHeight="1" x14ac:dyDescent="0.2">
      <c r="B857" s="17"/>
      <c r="C857" s="18"/>
      <c r="E857" s="18"/>
      <c r="F857" s="18"/>
      <c r="I857" s="12"/>
      <c r="J857" s="12"/>
      <c r="K857" s="12"/>
    </row>
    <row r="858" spans="2:11" ht="12" customHeight="1" x14ac:dyDescent="0.2">
      <c r="B858" s="17"/>
      <c r="C858" s="18"/>
      <c r="E858" s="18"/>
      <c r="F858" s="18"/>
      <c r="I858" s="12"/>
      <c r="J858" s="12"/>
      <c r="K858" s="12"/>
    </row>
    <row r="859" spans="2:11" ht="12" customHeight="1" x14ac:dyDescent="0.2">
      <c r="B859" s="17"/>
      <c r="C859" s="18"/>
      <c r="E859" s="18"/>
      <c r="F859" s="18"/>
      <c r="I859" s="12"/>
      <c r="J859" s="12"/>
      <c r="K859" s="12"/>
    </row>
    <row r="860" spans="2:11" ht="12" customHeight="1" x14ac:dyDescent="0.2">
      <c r="B860" s="17"/>
      <c r="C860" s="18"/>
      <c r="E860" s="18"/>
      <c r="F860" s="18"/>
      <c r="I860" s="12"/>
      <c r="J860" s="12"/>
      <c r="K860" s="12"/>
    </row>
    <row r="861" spans="2:11" ht="12" customHeight="1" x14ac:dyDescent="0.2">
      <c r="B861" s="17"/>
      <c r="C861" s="18"/>
      <c r="E861" s="18"/>
      <c r="F861" s="18"/>
      <c r="I861" s="12"/>
      <c r="J861" s="12"/>
      <c r="K861" s="12"/>
    </row>
    <row r="862" spans="2:11" ht="12" customHeight="1" x14ac:dyDescent="0.2">
      <c r="B862" s="17"/>
      <c r="C862" s="18"/>
      <c r="E862" s="18"/>
      <c r="F862" s="18"/>
      <c r="I862" s="12"/>
      <c r="J862" s="12"/>
      <c r="K862" s="12"/>
    </row>
    <row r="863" spans="2:11" ht="12" customHeight="1" x14ac:dyDescent="0.2">
      <c r="B863" s="17"/>
      <c r="C863" s="18"/>
      <c r="E863" s="18"/>
      <c r="F863" s="18"/>
      <c r="I863" s="12"/>
      <c r="J863" s="12"/>
      <c r="K863" s="12"/>
    </row>
    <row r="864" spans="2:11" ht="12" customHeight="1" x14ac:dyDescent="0.2">
      <c r="B864" s="17"/>
      <c r="C864" s="18"/>
      <c r="E864" s="18"/>
      <c r="F864" s="18"/>
      <c r="I864" s="12"/>
      <c r="J864" s="12"/>
      <c r="K864" s="12"/>
    </row>
    <row r="865" spans="2:11" ht="12" customHeight="1" x14ac:dyDescent="0.2">
      <c r="B865" s="17"/>
      <c r="C865" s="18"/>
      <c r="E865" s="18"/>
      <c r="F865" s="18"/>
      <c r="I865" s="12"/>
      <c r="J865" s="12"/>
      <c r="K865" s="12"/>
    </row>
    <row r="866" spans="2:11" ht="12" customHeight="1" x14ac:dyDescent="0.2">
      <c r="B866" s="17"/>
      <c r="C866" s="18"/>
      <c r="E866" s="18"/>
      <c r="F866" s="18"/>
      <c r="I866" s="12"/>
      <c r="J866" s="12"/>
      <c r="K866" s="12"/>
    </row>
    <row r="867" spans="2:11" ht="12" customHeight="1" x14ac:dyDescent="0.2">
      <c r="B867" s="17"/>
      <c r="C867" s="18"/>
      <c r="E867" s="18"/>
      <c r="F867" s="18"/>
      <c r="I867" s="12"/>
      <c r="J867" s="12"/>
      <c r="K867" s="12"/>
    </row>
    <row r="868" spans="2:11" ht="12" customHeight="1" x14ac:dyDescent="0.2">
      <c r="B868" s="17"/>
      <c r="C868" s="18"/>
      <c r="E868" s="18"/>
      <c r="F868" s="18"/>
      <c r="I868" s="12"/>
      <c r="J868" s="12"/>
      <c r="K868" s="12"/>
    </row>
    <row r="869" spans="2:11" ht="12" customHeight="1" x14ac:dyDescent="0.2">
      <c r="B869" s="17"/>
      <c r="C869" s="18"/>
      <c r="E869" s="18"/>
      <c r="F869" s="18"/>
      <c r="I869" s="12"/>
      <c r="J869" s="12"/>
      <c r="K869" s="12"/>
    </row>
    <row r="870" spans="2:11" ht="12" customHeight="1" x14ac:dyDescent="0.2">
      <c r="B870" s="17"/>
      <c r="C870" s="18"/>
      <c r="E870" s="18"/>
      <c r="F870" s="18"/>
      <c r="I870" s="12"/>
      <c r="J870" s="12"/>
      <c r="K870" s="12"/>
    </row>
    <row r="871" spans="2:11" ht="12" customHeight="1" x14ac:dyDescent="0.2">
      <c r="B871" s="17"/>
      <c r="C871" s="18"/>
      <c r="E871" s="18"/>
      <c r="F871" s="18"/>
      <c r="I871" s="12"/>
      <c r="J871" s="12"/>
      <c r="K871" s="12"/>
    </row>
    <row r="872" spans="2:11" ht="12" customHeight="1" x14ac:dyDescent="0.2">
      <c r="B872" s="17"/>
      <c r="C872" s="18"/>
      <c r="E872" s="18"/>
      <c r="F872" s="18"/>
      <c r="I872" s="12"/>
      <c r="J872" s="12"/>
      <c r="K872" s="12"/>
    </row>
    <row r="873" spans="2:11" ht="12" customHeight="1" x14ac:dyDescent="0.2">
      <c r="B873" s="17"/>
      <c r="C873" s="18"/>
      <c r="E873" s="18"/>
      <c r="F873" s="18"/>
      <c r="I873" s="12"/>
      <c r="J873" s="12"/>
      <c r="K873" s="12"/>
    </row>
    <row r="874" spans="2:11" ht="12" customHeight="1" x14ac:dyDescent="0.2">
      <c r="B874" s="17"/>
      <c r="C874" s="18"/>
      <c r="E874" s="18"/>
      <c r="F874" s="18"/>
      <c r="I874" s="12"/>
      <c r="J874" s="12"/>
      <c r="K874" s="12"/>
    </row>
    <row r="875" spans="2:11" ht="12" customHeight="1" x14ac:dyDescent="0.2">
      <c r="B875" s="17"/>
      <c r="C875" s="18"/>
      <c r="E875" s="18"/>
      <c r="F875" s="18"/>
      <c r="I875" s="12"/>
      <c r="J875" s="12"/>
      <c r="K875" s="12"/>
    </row>
    <row r="876" spans="2:11" ht="12" customHeight="1" x14ac:dyDescent="0.2">
      <c r="B876" s="17"/>
      <c r="C876" s="18"/>
      <c r="E876" s="18"/>
      <c r="F876" s="18"/>
      <c r="I876" s="12"/>
      <c r="J876" s="12"/>
      <c r="K876" s="12"/>
    </row>
    <row r="877" spans="2:11" ht="12" customHeight="1" x14ac:dyDescent="0.2">
      <c r="B877" s="17"/>
      <c r="C877" s="18"/>
      <c r="E877" s="18"/>
      <c r="F877" s="18"/>
      <c r="I877" s="12"/>
      <c r="J877" s="12"/>
      <c r="K877" s="12"/>
    </row>
    <row r="878" spans="2:11" ht="12" customHeight="1" x14ac:dyDescent="0.2">
      <c r="B878" s="17"/>
      <c r="C878" s="18"/>
      <c r="E878" s="18"/>
      <c r="F878" s="18"/>
      <c r="I878" s="12"/>
      <c r="J878" s="12"/>
      <c r="K878" s="12"/>
    </row>
    <row r="879" spans="2:11" ht="12" customHeight="1" x14ac:dyDescent="0.2">
      <c r="B879" s="17"/>
      <c r="C879" s="18"/>
      <c r="E879" s="18"/>
      <c r="F879" s="18"/>
      <c r="I879" s="12"/>
      <c r="J879" s="12"/>
      <c r="K879" s="12"/>
    </row>
    <row r="880" spans="2:11" ht="12" customHeight="1" x14ac:dyDescent="0.2">
      <c r="B880" s="17"/>
      <c r="C880" s="18"/>
      <c r="E880" s="18"/>
      <c r="F880" s="18"/>
      <c r="I880" s="12"/>
      <c r="J880" s="12"/>
      <c r="K880" s="12"/>
    </row>
    <row r="881" spans="2:11" ht="12" customHeight="1" x14ac:dyDescent="0.2">
      <c r="B881" s="17"/>
      <c r="C881" s="18"/>
      <c r="E881" s="18"/>
      <c r="F881" s="18"/>
      <c r="I881" s="12"/>
      <c r="J881" s="12"/>
      <c r="K881" s="12"/>
    </row>
    <row r="882" spans="2:11" ht="12" customHeight="1" x14ac:dyDescent="0.2">
      <c r="B882" s="17"/>
      <c r="C882" s="18"/>
      <c r="E882" s="18"/>
      <c r="F882" s="18"/>
      <c r="I882" s="12"/>
      <c r="J882" s="12"/>
      <c r="K882" s="12"/>
    </row>
    <row r="883" spans="2:11" ht="12" customHeight="1" x14ac:dyDescent="0.2">
      <c r="B883" s="17"/>
      <c r="C883" s="18"/>
      <c r="E883" s="18"/>
      <c r="F883" s="18"/>
      <c r="I883" s="12"/>
      <c r="J883" s="12"/>
      <c r="K883" s="12"/>
    </row>
    <row r="884" spans="2:11" ht="12" customHeight="1" x14ac:dyDescent="0.2">
      <c r="B884" s="17"/>
      <c r="C884" s="18"/>
      <c r="E884" s="18"/>
      <c r="F884" s="18"/>
      <c r="I884" s="12"/>
      <c r="J884" s="12"/>
      <c r="K884" s="12"/>
    </row>
    <row r="885" spans="2:11" ht="12" customHeight="1" x14ac:dyDescent="0.2">
      <c r="B885" s="17"/>
      <c r="C885" s="18"/>
      <c r="E885" s="18"/>
      <c r="F885" s="18"/>
      <c r="I885" s="12"/>
      <c r="J885" s="12"/>
      <c r="K885" s="12"/>
    </row>
    <row r="886" spans="2:11" ht="12" customHeight="1" x14ac:dyDescent="0.2">
      <c r="B886" s="17"/>
      <c r="C886" s="18"/>
      <c r="E886" s="18"/>
      <c r="F886" s="18"/>
      <c r="I886" s="12"/>
      <c r="J886" s="12"/>
      <c r="K886" s="12"/>
    </row>
    <row r="887" spans="2:11" ht="12" customHeight="1" x14ac:dyDescent="0.2">
      <c r="B887" s="17"/>
      <c r="C887" s="18"/>
      <c r="E887" s="18"/>
      <c r="F887" s="18"/>
      <c r="I887" s="12"/>
      <c r="J887" s="12"/>
      <c r="K887" s="12"/>
    </row>
    <row r="888" spans="2:11" ht="12" customHeight="1" x14ac:dyDescent="0.2">
      <c r="B888" s="17"/>
      <c r="C888" s="18"/>
      <c r="E888" s="18"/>
      <c r="F888" s="18"/>
      <c r="I888" s="12"/>
      <c r="J888" s="12"/>
      <c r="K888" s="12"/>
    </row>
    <row r="889" spans="2:11" ht="12" customHeight="1" x14ac:dyDescent="0.2">
      <c r="B889" s="17"/>
      <c r="C889" s="18"/>
      <c r="E889" s="18"/>
      <c r="F889" s="18"/>
      <c r="I889" s="12"/>
      <c r="J889" s="12"/>
      <c r="K889" s="12"/>
    </row>
    <row r="890" spans="2:11" ht="12" customHeight="1" x14ac:dyDescent="0.2">
      <c r="B890" s="17"/>
      <c r="C890" s="18"/>
      <c r="E890" s="18"/>
      <c r="F890" s="18"/>
      <c r="I890" s="12"/>
      <c r="J890" s="12"/>
      <c r="K890" s="12"/>
    </row>
    <row r="891" spans="2:11" ht="12" customHeight="1" x14ac:dyDescent="0.2">
      <c r="B891" s="17"/>
      <c r="C891" s="18"/>
      <c r="E891" s="18"/>
      <c r="F891" s="18"/>
      <c r="I891" s="12"/>
      <c r="J891" s="12"/>
      <c r="K891" s="12"/>
    </row>
    <row r="892" spans="2:11" ht="12" customHeight="1" x14ac:dyDescent="0.2">
      <c r="B892" s="17"/>
      <c r="C892" s="18"/>
      <c r="E892" s="18"/>
      <c r="F892" s="18"/>
      <c r="I892" s="12"/>
      <c r="J892" s="12"/>
      <c r="K892" s="12"/>
    </row>
    <row r="893" spans="2:11" ht="12" customHeight="1" x14ac:dyDescent="0.2">
      <c r="B893" s="17"/>
      <c r="C893" s="18"/>
      <c r="E893" s="18"/>
      <c r="F893" s="18"/>
      <c r="I893" s="12"/>
      <c r="J893" s="12"/>
      <c r="K893" s="12"/>
    </row>
    <row r="894" spans="2:11" ht="12" customHeight="1" x14ac:dyDescent="0.2">
      <c r="B894" s="17"/>
      <c r="C894" s="18"/>
      <c r="E894" s="18"/>
      <c r="F894" s="18"/>
      <c r="I894" s="12"/>
      <c r="J894" s="12"/>
      <c r="K894" s="12"/>
    </row>
    <row r="895" spans="2:11" ht="12" customHeight="1" x14ac:dyDescent="0.2">
      <c r="B895" s="17"/>
      <c r="C895" s="18"/>
      <c r="E895" s="18"/>
      <c r="F895" s="18"/>
      <c r="I895" s="12"/>
      <c r="J895" s="12"/>
      <c r="K895" s="12"/>
    </row>
    <row r="896" spans="2:11" ht="12" customHeight="1" x14ac:dyDescent="0.2">
      <c r="B896" s="17"/>
      <c r="C896" s="18"/>
      <c r="E896" s="18"/>
      <c r="F896" s="18"/>
      <c r="I896" s="12"/>
      <c r="J896" s="12"/>
      <c r="K896" s="12"/>
    </row>
    <row r="897" spans="2:11" ht="12" customHeight="1" x14ac:dyDescent="0.2">
      <c r="B897" s="17"/>
      <c r="C897" s="18"/>
      <c r="E897" s="18"/>
      <c r="F897" s="18"/>
      <c r="I897" s="12"/>
      <c r="J897" s="12"/>
      <c r="K897" s="12"/>
    </row>
    <row r="898" spans="2:11" ht="12" customHeight="1" x14ac:dyDescent="0.2">
      <c r="B898" s="17"/>
      <c r="C898" s="18"/>
      <c r="E898" s="18"/>
      <c r="F898" s="18"/>
      <c r="I898" s="12"/>
      <c r="J898" s="12"/>
      <c r="K898" s="12"/>
    </row>
    <row r="899" spans="2:11" ht="12" customHeight="1" x14ac:dyDescent="0.2">
      <c r="B899" s="17"/>
      <c r="C899" s="18"/>
      <c r="E899" s="18"/>
      <c r="F899" s="18"/>
      <c r="I899" s="12"/>
      <c r="J899" s="12"/>
      <c r="K899" s="12"/>
    </row>
    <row r="900" spans="2:11" ht="12" customHeight="1" x14ac:dyDescent="0.2">
      <c r="B900" s="17"/>
      <c r="C900" s="18"/>
      <c r="E900" s="18"/>
      <c r="F900" s="18"/>
      <c r="I900" s="12"/>
      <c r="J900" s="12"/>
      <c r="K900" s="12"/>
    </row>
    <row r="901" spans="2:11" ht="12" customHeight="1" x14ac:dyDescent="0.2">
      <c r="B901" s="17"/>
      <c r="C901" s="18"/>
      <c r="E901" s="18"/>
      <c r="F901" s="18"/>
      <c r="I901" s="12"/>
      <c r="J901" s="12"/>
      <c r="K901" s="12"/>
    </row>
    <row r="902" spans="2:11" ht="12" customHeight="1" x14ac:dyDescent="0.2">
      <c r="B902" s="17"/>
      <c r="C902" s="18"/>
      <c r="E902" s="18"/>
      <c r="F902" s="18"/>
      <c r="I902" s="12"/>
      <c r="J902" s="12"/>
      <c r="K902" s="12"/>
    </row>
    <row r="903" spans="2:11" ht="12" customHeight="1" x14ac:dyDescent="0.2">
      <c r="B903" s="17"/>
      <c r="C903" s="18"/>
      <c r="E903" s="18"/>
      <c r="F903" s="18"/>
      <c r="I903" s="12"/>
      <c r="J903" s="12"/>
      <c r="K903" s="12"/>
    </row>
    <row r="904" spans="2:11" ht="12" customHeight="1" x14ac:dyDescent="0.2">
      <c r="B904" s="17"/>
      <c r="C904" s="18"/>
      <c r="E904" s="18"/>
      <c r="F904" s="18"/>
      <c r="I904" s="12"/>
      <c r="J904" s="12"/>
      <c r="K904" s="12"/>
    </row>
    <row r="905" spans="2:11" ht="12" customHeight="1" x14ac:dyDescent="0.2">
      <c r="B905" s="17"/>
      <c r="C905" s="18"/>
      <c r="E905" s="18"/>
      <c r="F905" s="18"/>
      <c r="I905" s="12"/>
      <c r="J905" s="12"/>
      <c r="K905" s="12"/>
    </row>
    <row r="906" spans="2:11" ht="12" customHeight="1" x14ac:dyDescent="0.2">
      <c r="B906" s="17"/>
      <c r="C906" s="18"/>
      <c r="E906" s="18"/>
      <c r="F906" s="18"/>
      <c r="I906" s="12"/>
      <c r="J906" s="12"/>
      <c r="K906" s="12"/>
    </row>
    <row r="907" spans="2:11" ht="12" customHeight="1" x14ac:dyDescent="0.2">
      <c r="B907" s="17"/>
      <c r="C907" s="18"/>
      <c r="E907" s="18"/>
      <c r="F907" s="18"/>
      <c r="I907" s="12"/>
      <c r="J907" s="12"/>
      <c r="K907" s="12"/>
    </row>
    <row r="908" spans="2:11" ht="12" customHeight="1" x14ac:dyDescent="0.2">
      <c r="B908" s="17"/>
      <c r="C908" s="18"/>
      <c r="E908" s="18"/>
      <c r="F908" s="18"/>
      <c r="I908" s="12"/>
      <c r="J908" s="12"/>
      <c r="K908" s="12"/>
    </row>
    <row r="909" spans="2:11" ht="12" customHeight="1" x14ac:dyDescent="0.2">
      <c r="B909" s="17"/>
      <c r="C909" s="18"/>
      <c r="E909" s="18"/>
      <c r="F909" s="18"/>
      <c r="I909" s="12"/>
      <c r="J909" s="12"/>
      <c r="K909" s="12"/>
    </row>
    <row r="910" spans="2:11" ht="12" customHeight="1" x14ac:dyDescent="0.2">
      <c r="B910" s="17"/>
      <c r="C910" s="18"/>
      <c r="E910" s="18"/>
      <c r="F910" s="18"/>
      <c r="I910" s="12"/>
      <c r="J910" s="12"/>
      <c r="K910" s="12"/>
    </row>
    <row r="911" spans="2:11" ht="12" customHeight="1" x14ac:dyDescent="0.2">
      <c r="B911" s="17"/>
      <c r="C911" s="18"/>
      <c r="E911" s="18"/>
      <c r="F911" s="18"/>
      <c r="I911" s="12"/>
      <c r="J911" s="12"/>
      <c r="K911" s="12"/>
    </row>
    <row r="912" spans="2:11" ht="12" customHeight="1" x14ac:dyDescent="0.2">
      <c r="B912" s="17"/>
      <c r="C912" s="18"/>
      <c r="E912" s="18"/>
      <c r="F912" s="18"/>
      <c r="I912" s="12"/>
      <c r="J912" s="12"/>
      <c r="K912" s="12"/>
    </row>
    <row r="913" spans="2:11" ht="12" customHeight="1" x14ac:dyDescent="0.2">
      <c r="B913" s="17"/>
      <c r="C913" s="18"/>
      <c r="E913" s="18"/>
      <c r="F913" s="18"/>
      <c r="I913" s="12"/>
      <c r="J913" s="12"/>
      <c r="K913" s="12"/>
    </row>
    <row r="914" spans="2:11" ht="12" customHeight="1" x14ac:dyDescent="0.2">
      <c r="B914" s="17"/>
      <c r="C914" s="18"/>
      <c r="E914" s="18"/>
      <c r="F914" s="18"/>
      <c r="I914" s="12"/>
      <c r="J914" s="12"/>
      <c r="K914" s="12"/>
    </row>
    <row r="915" spans="2:11" ht="12" customHeight="1" x14ac:dyDescent="0.2">
      <c r="B915" s="17"/>
      <c r="C915" s="18"/>
      <c r="E915" s="18"/>
      <c r="F915" s="18"/>
      <c r="I915" s="12"/>
      <c r="J915" s="12"/>
      <c r="K915" s="12"/>
    </row>
    <row r="916" spans="2:11" ht="12" customHeight="1" x14ac:dyDescent="0.2">
      <c r="B916" s="17"/>
      <c r="C916" s="18"/>
      <c r="E916" s="18"/>
      <c r="F916" s="18"/>
      <c r="I916" s="12"/>
      <c r="J916" s="12"/>
      <c r="K916" s="12"/>
    </row>
    <row r="917" spans="2:11" ht="12" customHeight="1" x14ac:dyDescent="0.2">
      <c r="B917" s="17"/>
      <c r="C917" s="18"/>
      <c r="E917" s="18"/>
      <c r="F917" s="18"/>
      <c r="I917" s="12"/>
      <c r="J917" s="12"/>
      <c r="K917" s="12"/>
    </row>
    <row r="918" spans="2:11" ht="12" customHeight="1" x14ac:dyDescent="0.2">
      <c r="B918" s="17"/>
      <c r="C918" s="18"/>
      <c r="E918" s="18"/>
      <c r="F918" s="18"/>
      <c r="I918" s="12"/>
      <c r="J918" s="12"/>
      <c r="K918" s="12"/>
    </row>
    <row r="919" spans="2:11" ht="12" customHeight="1" x14ac:dyDescent="0.2">
      <c r="B919" s="17"/>
      <c r="C919" s="18"/>
      <c r="E919" s="18"/>
      <c r="F919" s="18"/>
      <c r="I919" s="12"/>
      <c r="J919" s="12"/>
      <c r="K919" s="12"/>
    </row>
    <row r="920" spans="2:11" ht="12" customHeight="1" x14ac:dyDescent="0.2">
      <c r="B920" s="17"/>
      <c r="C920" s="18"/>
      <c r="E920" s="18"/>
      <c r="F920" s="18"/>
      <c r="I920" s="12"/>
      <c r="J920" s="12"/>
      <c r="K920" s="12"/>
    </row>
    <row r="921" spans="2:11" ht="12" customHeight="1" x14ac:dyDescent="0.2">
      <c r="B921" s="17"/>
      <c r="C921" s="18"/>
      <c r="E921" s="18"/>
      <c r="F921" s="18"/>
      <c r="I921" s="12"/>
      <c r="J921" s="12"/>
      <c r="K921" s="12"/>
    </row>
    <row r="922" spans="2:11" ht="12" customHeight="1" x14ac:dyDescent="0.2">
      <c r="B922" s="17"/>
      <c r="C922" s="18"/>
      <c r="E922" s="18"/>
      <c r="F922" s="18"/>
      <c r="I922" s="12"/>
      <c r="J922" s="12"/>
      <c r="K922" s="12"/>
    </row>
    <row r="923" spans="2:11" ht="12" customHeight="1" x14ac:dyDescent="0.2">
      <c r="B923" s="17"/>
      <c r="C923" s="18"/>
      <c r="E923" s="18"/>
      <c r="F923" s="18"/>
      <c r="I923" s="12"/>
      <c r="J923" s="12"/>
      <c r="K923" s="12"/>
    </row>
    <row r="924" spans="2:11" ht="12" customHeight="1" x14ac:dyDescent="0.2">
      <c r="B924" s="17"/>
      <c r="C924" s="18"/>
      <c r="E924" s="18"/>
      <c r="F924" s="18"/>
      <c r="I924" s="12"/>
      <c r="J924" s="12"/>
      <c r="K924" s="12"/>
    </row>
    <row r="925" spans="2:11" ht="12" customHeight="1" x14ac:dyDescent="0.2">
      <c r="B925" s="17"/>
      <c r="C925" s="18"/>
      <c r="E925" s="18"/>
      <c r="F925" s="18"/>
      <c r="I925" s="12"/>
      <c r="J925" s="12"/>
      <c r="K925" s="12"/>
    </row>
    <row r="926" spans="2:11" ht="12" customHeight="1" x14ac:dyDescent="0.2">
      <c r="B926" s="17"/>
      <c r="C926" s="18"/>
      <c r="E926" s="18"/>
      <c r="F926" s="18"/>
      <c r="I926" s="12"/>
      <c r="J926" s="12"/>
      <c r="K926" s="12"/>
    </row>
    <row r="927" spans="2:11" ht="12" customHeight="1" x14ac:dyDescent="0.2">
      <c r="B927" s="17"/>
      <c r="C927" s="18"/>
      <c r="E927" s="18"/>
      <c r="F927" s="18"/>
      <c r="I927" s="12"/>
      <c r="J927" s="12"/>
      <c r="K927" s="12"/>
    </row>
    <row r="928" spans="2:11" ht="12" customHeight="1" x14ac:dyDescent="0.2">
      <c r="B928" s="17"/>
      <c r="C928" s="18"/>
      <c r="E928" s="18"/>
      <c r="F928" s="18"/>
      <c r="I928" s="12"/>
      <c r="J928" s="12"/>
      <c r="K928" s="12"/>
    </row>
    <row r="929" spans="2:11" ht="12" customHeight="1" x14ac:dyDescent="0.2">
      <c r="B929" s="17"/>
      <c r="C929" s="18"/>
      <c r="E929" s="18"/>
      <c r="F929" s="18"/>
      <c r="I929" s="12"/>
      <c r="J929" s="12"/>
      <c r="K929" s="12"/>
    </row>
    <row r="930" spans="2:11" ht="12" customHeight="1" x14ac:dyDescent="0.2">
      <c r="B930" s="17"/>
      <c r="C930" s="18"/>
      <c r="E930" s="18"/>
      <c r="F930" s="18"/>
      <c r="I930" s="12"/>
      <c r="J930" s="12"/>
      <c r="K930" s="12"/>
    </row>
    <row r="931" spans="2:11" ht="12" customHeight="1" x14ac:dyDescent="0.2">
      <c r="B931" s="17"/>
      <c r="C931" s="18"/>
      <c r="E931" s="18"/>
      <c r="F931" s="18"/>
      <c r="I931" s="12"/>
      <c r="J931" s="12"/>
      <c r="K931" s="12"/>
    </row>
    <row r="932" spans="2:11" ht="12" customHeight="1" x14ac:dyDescent="0.2">
      <c r="B932" s="17"/>
      <c r="C932" s="18"/>
      <c r="E932" s="18"/>
      <c r="F932" s="18"/>
      <c r="I932" s="12"/>
      <c r="J932" s="12"/>
      <c r="K932" s="12"/>
    </row>
    <row r="933" spans="2:11" ht="12" customHeight="1" x14ac:dyDescent="0.2">
      <c r="B933" s="17"/>
      <c r="C933" s="18"/>
      <c r="E933" s="18"/>
      <c r="F933" s="18"/>
      <c r="I933" s="12"/>
      <c r="J933" s="12"/>
      <c r="K933" s="12"/>
    </row>
    <row r="934" spans="2:11" ht="12" customHeight="1" x14ac:dyDescent="0.2">
      <c r="B934" s="17"/>
      <c r="C934" s="18"/>
      <c r="E934" s="18"/>
      <c r="F934" s="18"/>
      <c r="I934" s="12"/>
      <c r="J934" s="12"/>
      <c r="K934" s="12"/>
    </row>
    <row r="935" spans="2:11" ht="12" customHeight="1" x14ac:dyDescent="0.2">
      <c r="B935" s="17"/>
      <c r="C935" s="18"/>
      <c r="E935" s="18"/>
      <c r="F935" s="18"/>
      <c r="I935" s="12"/>
      <c r="J935" s="12"/>
      <c r="K935" s="12"/>
    </row>
    <row r="936" spans="2:11" ht="12" customHeight="1" x14ac:dyDescent="0.2">
      <c r="B936" s="17"/>
      <c r="C936" s="18"/>
      <c r="E936" s="18"/>
      <c r="F936" s="18"/>
      <c r="I936" s="12"/>
      <c r="J936" s="12"/>
      <c r="K936" s="12"/>
    </row>
    <row r="937" spans="2:11" ht="12" customHeight="1" x14ac:dyDescent="0.2">
      <c r="B937" s="17"/>
      <c r="C937" s="18"/>
      <c r="E937" s="18"/>
      <c r="F937" s="18"/>
      <c r="I937" s="12"/>
      <c r="J937" s="12"/>
      <c r="K937" s="12"/>
    </row>
    <row r="938" spans="2:11" ht="12" customHeight="1" x14ac:dyDescent="0.2">
      <c r="B938" s="17"/>
      <c r="C938" s="18"/>
      <c r="E938" s="18"/>
      <c r="F938" s="18"/>
      <c r="I938" s="12"/>
      <c r="J938" s="12"/>
      <c r="K938" s="12"/>
    </row>
    <row r="939" spans="2:11" ht="12" customHeight="1" x14ac:dyDescent="0.2">
      <c r="B939" s="17"/>
      <c r="C939" s="18"/>
      <c r="E939" s="18"/>
      <c r="F939" s="18"/>
      <c r="I939" s="12"/>
      <c r="J939" s="12"/>
      <c r="K939" s="12"/>
    </row>
    <row r="940" spans="2:11" ht="12" customHeight="1" x14ac:dyDescent="0.2">
      <c r="B940" s="17"/>
      <c r="C940" s="18"/>
      <c r="E940" s="18"/>
      <c r="F940" s="18"/>
      <c r="I940" s="12"/>
      <c r="J940" s="12"/>
      <c r="K940" s="12"/>
    </row>
    <row r="941" spans="2:11" ht="12" customHeight="1" x14ac:dyDescent="0.2">
      <c r="B941" s="17"/>
      <c r="C941" s="18"/>
      <c r="E941" s="18"/>
      <c r="F941" s="18"/>
      <c r="I941" s="12"/>
      <c r="J941" s="12"/>
      <c r="K941" s="12"/>
    </row>
    <row r="942" spans="2:11" ht="12" customHeight="1" x14ac:dyDescent="0.2">
      <c r="B942" s="17"/>
      <c r="C942" s="18"/>
      <c r="E942" s="18"/>
      <c r="F942" s="18"/>
      <c r="I942" s="12"/>
      <c r="J942" s="12"/>
      <c r="K942" s="12"/>
    </row>
    <row r="943" spans="2:11" ht="12" customHeight="1" x14ac:dyDescent="0.2">
      <c r="B943" s="17"/>
      <c r="C943" s="18"/>
      <c r="E943" s="18"/>
      <c r="F943" s="18"/>
      <c r="I943" s="12"/>
      <c r="J943" s="12"/>
      <c r="K943" s="12"/>
    </row>
    <row r="944" spans="2:11" ht="12" customHeight="1" x14ac:dyDescent="0.2">
      <c r="B944" s="17"/>
      <c r="C944" s="18"/>
      <c r="E944" s="18"/>
      <c r="F944" s="18"/>
      <c r="I944" s="12"/>
      <c r="J944" s="12"/>
      <c r="K944" s="12"/>
    </row>
    <row r="945" spans="2:11" ht="12" customHeight="1" x14ac:dyDescent="0.2">
      <c r="B945" s="17"/>
      <c r="C945" s="18"/>
      <c r="E945" s="18"/>
      <c r="F945" s="18"/>
      <c r="I945" s="12"/>
      <c r="J945" s="12"/>
      <c r="K945" s="12"/>
    </row>
    <row r="946" spans="2:11" ht="12" customHeight="1" x14ac:dyDescent="0.2">
      <c r="B946" s="17"/>
      <c r="C946" s="18"/>
      <c r="E946" s="18"/>
      <c r="F946" s="18"/>
      <c r="I946" s="12"/>
      <c r="J946" s="12"/>
      <c r="K946" s="12"/>
    </row>
    <row r="947" spans="2:11" ht="12" customHeight="1" x14ac:dyDescent="0.2">
      <c r="B947" s="17"/>
      <c r="C947" s="18"/>
      <c r="E947" s="18"/>
      <c r="F947" s="18"/>
      <c r="I947" s="12"/>
      <c r="J947" s="12"/>
      <c r="K947" s="12"/>
    </row>
    <row r="948" spans="2:11" ht="12" customHeight="1" x14ac:dyDescent="0.2">
      <c r="B948" s="17"/>
      <c r="C948" s="18"/>
      <c r="E948" s="18"/>
      <c r="F948" s="18"/>
      <c r="I948" s="12"/>
      <c r="J948" s="12"/>
      <c r="K948" s="12"/>
    </row>
    <row r="949" spans="2:11" ht="12" customHeight="1" x14ac:dyDescent="0.2">
      <c r="B949" s="17"/>
      <c r="C949" s="18"/>
      <c r="E949" s="18"/>
      <c r="F949" s="18"/>
      <c r="I949" s="12"/>
      <c r="J949" s="12"/>
      <c r="K949" s="12"/>
    </row>
    <row r="950" spans="2:11" ht="12" customHeight="1" x14ac:dyDescent="0.2">
      <c r="B950" s="17"/>
      <c r="C950" s="18"/>
      <c r="E950" s="18"/>
      <c r="F950" s="18"/>
      <c r="I950" s="12"/>
      <c r="J950" s="12"/>
      <c r="K950" s="12"/>
    </row>
    <row r="951" spans="2:11" ht="12" customHeight="1" x14ac:dyDescent="0.2">
      <c r="B951" s="17"/>
      <c r="C951" s="18"/>
      <c r="E951" s="18"/>
      <c r="F951" s="18"/>
      <c r="I951" s="12"/>
      <c r="J951" s="12"/>
      <c r="K951" s="12"/>
    </row>
    <row r="952" spans="2:11" ht="12" customHeight="1" x14ac:dyDescent="0.2">
      <c r="B952" s="17"/>
      <c r="C952" s="18"/>
      <c r="E952" s="18"/>
      <c r="F952" s="18"/>
      <c r="I952" s="12"/>
      <c r="J952" s="12"/>
      <c r="K952" s="12"/>
    </row>
    <row r="953" spans="2:11" ht="12" customHeight="1" x14ac:dyDescent="0.2">
      <c r="B953" s="17"/>
      <c r="C953" s="18"/>
      <c r="E953" s="18"/>
      <c r="F953" s="18"/>
      <c r="I953" s="12"/>
      <c r="J953" s="12"/>
      <c r="K953" s="12"/>
    </row>
    <row r="954" spans="2:11" ht="12" customHeight="1" x14ac:dyDescent="0.2">
      <c r="B954" s="17"/>
      <c r="C954" s="18"/>
      <c r="E954" s="18"/>
      <c r="F954" s="18"/>
      <c r="I954" s="12"/>
      <c r="J954" s="12"/>
      <c r="K954" s="12"/>
    </row>
    <row r="955" spans="2:11" ht="12" customHeight="1" x14ac:dyDescent="0.2">
      <c r="B955" s="17"/>
      <c r="C955" s="18"/>
      <c r="E955" s="18"/>
      <c r="F955" s="18"/>
      <c r="I955" s="12"/>
      <c r="J955" s="12"/>
      <c r="K955" s="12"/>
    </row>
    <row r="956" spans="2:11" ht="12" customHeight="1" x14ac:dyDescent="0.2">
      <c r="B956" s="17"/>
      <c r="C956" s="18"/>
      <c r="E956" s="18"/>
      <c r="F956" s="18"/>
      <c r="I956" s="12"/>
      <c r="J956" s="12"/>
      <c r="K956" s="12"/>
    </row>
    <row r="957" spans="2:11" ht="12" customHeight="1" x14ac:dyDescent="0.2">
      <c r="B957" s="17"/>
      <c r="C957" s="18"/>
      <c r="E957" s="18"/>
      <c r="F957" s="18"/>
      <c r="I957" s="12"/>
      <c r="J957" s="12"/>
      <c r="K957" s="12"/>
    </row>
    <row r="958" spans="2:11" ht="12" customHeight="1" x14ac:dyDescent="0.2">
      <c r="B958" s="17"/>
      <c r="C958" s="18"/>
      <c r="E958" s="18"/>
      <c r="F958" s="18"/>
      <c r="I958" s="12"/>
      <c r="J958" s="12"/>
      <c r="K958" s="12"/>
    </row>
    <row r="959" spans="2:11" ht="12" customHeight="1" x14ac:dyDescent="0.2">
      <c r="B959" s="17"/>
      <c r="C959" s="18"/>
      <c r="E959" s="18"/>
      <c r="F959" s="18"/>
      <c r="I959" s="12"/>
      <c r="J959" s="12"/>
      <c r="K959" s="12"/>
    </row>
    <row r="960" spans="2:11" ht="12" customHeight="1" x14ac:dyDescent="0.2">
      <c r="B960" s="17"/>
      <c r="C960" s="18"/>
      <c r="E960" s="18"/>
      <c r="F960" s="18"/>
      <c r="I960" s="12"/>
      <c r="J960" s="12"/>
      <c r="K960" s="12"/>
    </row>
    <row r="961" spans="2:11" ht="12" customHeight="1" x14ac:dyDescent="0.2">
      <c r="B961" s="17"/>
      <c r="C961" s="18"/>
      <c r="E961" s="18"/>
      <c r="F961" s="18"/>
      <c r="I961" s="12"/>
      <c r="J961" s="12"/>
      <c r="K961" s="12"/>
    </row>
    <row r="962" spans="2:11" ht="12" customHeight="1" x14ac:dyDescent="0.2">
      <c r="B962" s="17"/>
      <c r="C962" s="18"/>
      <c r="E962" s="18"/>
      <c r="F962" s="18"/>
      <c r="I962" s="12"/>
      <c r="J962" s="12"/>
      <c r="K962" s="12"/>
    </row>
    <row r="963" spans="2:11" ht="12" customHeight="1" x14ac:dyDescent="0.2">
      <c r="B963" s="17"/>
      <c r="C963" s="18"/>
      <c r="E963" s="18"/>
      <c r="F963" s="18"/>
      <c r="I963" s="12"/>
      <c r="J963" s="12"/>
      <c r="K963" s="12"/>
    </row>
    <row r="964" spans="2:11" ht="12" customHeight="1" x14ac:dyDescent="0.2">
      <c r="B964" s="17"/>
      <c r="C964" s="18"/>
      <c r="E964" s="18"/>
      <c r="F964" s="18"/>
      <c r="I964" s="12"/>
      <c r="J964" s="12"/>
      <c r="K964" s="12"/>
    </row>
    <row r="965" spans="2:11" ht="12" customHeight="1" x14ac:dyDescent="0.2">
      <c r="B965" s="17"/>
      <c r="C965" s="18"/>
      <c r="E965" s="18"/>
      <c r="F965" s="18"/>
      <c r="I965" s="12"/>
      <c r="J965" s="12"/>
      <c r="K965" s="12"/>
    </row>
    <row r="966" spans="2:11" ht="12" customHeight="1" x14ac:dyDescent="0.2">
      <c r="B966" s="17"/>
      <c r="C966" s="18"/>
      <c r="E966" s="18"/>
      <c r="F966" s="18"/>
      <c r="I966" s="12"/>
      <c r="J966" s="12"/>
      <c r="K966" s="12"/>
    </row>
    <row r="967" spans="2:11" ht="12" customHeight="1" x14ac:dyDescent="0.2">
      <c r="B967" s="17"/>
      <c r="C967" s="18"/>
      <c r="E967" s="18"/>
      <c r="F967" s="18"/>
      <c r="I967" s="12"/>
      <c r="J967" s="12"/>
      <c r="K967" s="12"/>
    </row>
    <row r="968" spans="2:11" ht="12" customHeight="1" x14ac:dyDescent="0.2">
      <c r="B968" s="17"/>
      <c r="C968" s="18"/>
      <c r="E968" s="18"/>
      <c r="F968" s="18"/>
      <c r="I968" s="12"/>
      <c r="J968" s="12"/>
      <c r="K968" s="12"/>
    </row>
    <row r="969" spans="2:11" ht="12" customHeight="1" x14ac:dyDescent="0.2">
      <c r="B969" s="17"/>
      <c r="C969" s="18"/>
      <c r="E969" s="18"/>
      <c r="F969" s="18"/>
      <c r="I969" s="12"/>
      <c r="J969" s="12"/>
      <c r="K969" s="12"/>
    </row>
    <row r="970" spans="2:11" ht="12" customHeight="1" x14ac:dyDescent="0.2">
      <c r="B970" s="17"/>
      <c r="C970" s="18"/>
      <c r="E970" s="18"/>
      <c r="F970" s="18"/>
      <c r="I970" s="12"/>
      <c r="J970" s="12"/>
      <c r="K970" s="12"/>
    </row>
    <row r="971" spans="2:11" ht="12" customHeight="1" x14ac:dyDescent="0.2">
      <c r="B971" s="17"/>
      <c r="C971" s="18"/>
      <c r="E971" s="18"/>
      <c r="F971" s="18"/>
      <c r="I971" s="12"/>
      <c r="J971" s="12"/>
      <c r="K971" s="12"/>
    </row>
    <row r="972" spans="2:11" ht="12" customHeight="1" x14ac:dyDescent="0.2">
      <c r="B972" s="17"/>
      <c r="C972" s="18"/>
      <c r="E972" s="18"/>
      <c r="F972" s="18"/>
      <c r="I972" s="12"/>
      <c r="J972" s="12"/>
      <c r="K972" s="12"/>
    </row>
    <row r="973" spans="2:11" ht="12" customHeight="1" x14ac:dyDescent="0.2">
      <c r="B973" s="17"/>
      <c r="C973" s="18"/>
      <c r="E973" s="18"/>
      <c r="F973" s="18"/>
      <c r="I973" s="12"/>
      <c r="J973" s="12"/>
      <c r="K973" s="12"/>
    </row>
    <row r="974" spans="2:11" ht="12" customHeight="1" x14ac:dyDescent="0.2">
      <c r="B974" s="17"/>
      <c r="C974" s="18"/>
      <c r="E974" s="18"/>
      <c r="F974" s="18"/>
      <c r="I974" s="12"/>
      <c r="J974" s="12"/>
      <c r="K974" s="12"/>
    </row>
    <row r="975" spans="2:11" ht="12" customHeight="1" x14ac:dyDescent="0.2">
      <c r="B975" s="17"/>
      <c r="C975" s="18"/>
      <c r="E975" s="18"/>
      <c r="F975" s="18"/>
      <c r="I975" s="12"/>
      <c r="J975" s="12"/>
      <c r="K975" s="12"/>
    </row>
    <row r="976" spans="2:11" ht="12" customHeight="1" x14ac:dyDescent="0.2">
      <c r="B976" s="17"/>
      <c r="C976" s="18"/>
      <c r="E976" s="18"/>
      <c r="F976" s="18"/>
      <c r="I976" s="12"/>
      <c r="J976" s="12"/>
      <c r="K976" s="12"/>
    </row>
    <row r="977" spans="2:11" ht="12" customHeight="1" x14ac:dyDescent="0.2">
      <c r="B977" s="17"/>
      <c r="C977" s="18"/>
      <c r="E977" s="18"/>
      <c r="F977" s="18"/>
      <c r="I977" s="12"/>
      <c r="J977" s="12"/>
      <c r="K977" s="12"/>
    </row>
    <row r="978" spans="2:11" ht="12" customHeight="1" x14ac:dyDescent="0.2">
      <c r="B978" s="17"/>
      <c r="C978" s="18"/>
      <c r="E978" s="18"/>
      <c r="F978" s="18"/>
      <c r="I978" s="12"/>
      <c r="J978" s="12"/>
      <c r="K978" s="12"/>
    </row>
    <row r="979" spans="2:11" ht="12" customHeight="1" x14ac:dyDescent="0.2">
      <c r="B979" s="17"/>
      <c r="C979" s="18"/>
      <c r="E979" s="18"/>
      <c r="F979" s="18"/>
      <c r="I979" s="12"/>
      <c r="J979" s="12"/>
      <c r="K979" s="12"/>
    </row>
    <row r="980" spans="2:11" ht="12" customHeight="1" x14ac:dyDescent="0.2">
      <c r="B980" s="17"/>
      <c r="C980" s="18"/>
      <c r="E980" s="18"/>
      <c r="F980" s="18"/>
      <c r="I980" s="12"/>
      <c r="J980" s="12"/>
      <c r="K980" s="12"/>
    </row>
    <row r="981" spans="2:11" ht="12" customHeight="1" x14ac:dyDescent="0.2">
      <c r="B981" s="17"/>
      <c r="C981" s="18"/>
      <c r="E981" s="18"/>
      <c r="F981" s="18"/>
      <c r="I981" s="12"/>
      <c r="J981" s="12"/>
      <c r="K981" s="12"/>
    </row>
    <row r="982" spans="2:11" ht="12" customHeight="1" x14ac:dyDescent="0.2">
      <c r="B982" s="17"/>
      <c r="C982" s="18"/>
      <c r="E982" s="18"/>
      <c r="F982" s="18"/>
      <c r="I982" s="12"/>
      <c r="J982" s="12"/>
      <c r="K982" s="12"/>
    </row>
    <row r="983" spans="2:11" ht="12" customHeight="1" x14ac:dyDescent="0.2">
      <c r="B983" s="17"/>
      <c r="C983" s="18"/>
      <c r="E983" s="18"/>
      <c r="F983" s="18"/>
      <c r="I983" s="12"/>
      <c r="J983" s="12"/>
      <c r="K983" s="12"/>
    </row>
    <row r="984" spans="2:11" ht="12" customHeight="1" x14ac:dyDescent="0.2">
      <c r="B984" s="17"/>
      <c r="C984" s="18"/>
      <c r="E984" s="18"/>
      <c r="F984" s="18"/>
      <c r="I984" s="12"/>
      <c r="J984" s="12"/>
      <c r="K984" s="12"/>
    </row>
    <row r="985" spans="2:11" ht="12" customHeight="1" x14ac:dyDescent="0.2">
      <c r="B985" s="17"/>
      <c r="C985" s="18"/>
      <c r="E985" s="18"/>
      <c r="F985" s="18"/>
      <c r="I985" s="12"/>
      <c r="J985" s="12"/>
      <c r="K985" s="12"/>
    </row>
    <row r="986" spans="2:11" ht="12" customHeight="1" x14ac:dyDescent="0.2">
      <c r="B986" s="17"/>
      <c r="C986" s="18"/>
      <c r="E986" s="18"/>
      <c r="F986" s="18"/>
      <c r="I986" s="12"/>
      <c r="J986" s="12"/>
      <c r="K986" s="12"/>
    </row>
    <row r="987" spans="2:11" ht="12" customHeight="1" x14ac:dyDescent="0.2">
      <c r="B987" s="17"/>
      <c r="C987" s="18"/>
      <c r="E987" s="18"/>
      <c r="F987" s="18"/>
      <c r="I987" s="12"/>
      <c r="J987" s="12"/>
      <c r="K987" s="12"/>
    </row>
    <row r="988" spans="2:11" ht="12" customHeight="1" x14ac:dyDescent="0.2">
      <c r="B988" s="17"/>
      <c r="C988" s="18"/>
      <c r="E988" s="18"/>
      <c r="F988" s="18"/>
      <c r="I988" s="12"/>
      <c r="J988" s="12"/>
      <c r="K988" s="12"/>
    </row>
    <row r="989" spans="2:11" ht="12" customHeight="1" x14ac:dyDescent="0.2">
      <c r="B989" s="17"/>
      <c r="C989" s="18"/>
      <c r="E989" s="18"/>
      <c r="F989" s="18"/>
      <c r="I989" s="12"/>
      <c r="J989" s="12"/>
      <c r="K989" s="12"/>
    </row>
    <row r="990" spans="2:11" ht="12" customHeight="1" x14ac:dyDescent="0.2">
      <c r="B990" s="17"/>
      <c r="C990" s="18"/>
      <c r="E990" s="18"/>
      <c r="F990" s="18"/>
      <c r="I990" s="12"/>
      <c r="J990" s="12"/>
      <c r="K990" s="12"/>
    </row>
    <row r="991" spans="2:11" ht="12" customHeight="1" x14ac:dyDescent="0.2">
      <c r="B991" s="17"/>
      <c r="C991" s="18"/>
      <c r="E991" s="18"/>
      <c r="F991" s="18"/>
      <c r="I991" s="12"/>
      <c r="J991" s="12"/>
      <c r="K991" s="12"/>
    </row>
    <row r="992" spans="2:11" ht="12" customHeight="1" x14ac:dyDescent="0.2">
      <c r="B992" s="17"/>
      <c r="C992" s="18"/>
      <c r="E992" s="18"/>
      <c r="F992" s="18"/>
      <c r="I992" s="12"/>
      <c r="J992" s="12"/>
      <c r="K992" s="12"/>
    </row>
    <row r="993" spans="2:11" ht="12" customHeight="1" x14ac:dyDescent="0.2">
      <c r="B993" s="17"/>
      <c r="C993" s="18"/>
      <c r="E993" s="18"/>
      <c r="F993" s="18"/>
      <c r="I993" s="12"/>
      <c r="J993" s="12"/>
      <c r="K993" s="12"/>
    </row>
    <row r="994" spans="2:11" ht="12" customHeight="1" x14ac:dyDescent="0.2">
      <c r="B994" s="17"/>
      <c r="C994" s="18"/>
      <c r="E994" s="18"/>
      <c r="F994" s="18"/>
      <c r="I994" s="12"/>
      <c r="J994" s="12"/>
      <c r="K994" s="12"/>
    </row>
    <row r="995" spans="2:11" ht="12" customHeight="1" x14ac:dyDescent="0.2">
      <c r="B995" s="17"/>
      <c r="C995" s="18"/>
      <c r="E995" s="18"/>
      <c r="F995" s="18"/>
      <c r="I995" s="12"/>
      <c r="J995" s="12"/>
      <c r="K995" s="12"/>
    </row>
    <row r="996" spans="2:11" ht="12" customHeight="1" x14ac:dyDescent="0.2">
      <c r="B996" s="17"/>
      <c r="C996" s="18"/>
      <c r="E996" s="18"/>
      <c r="F996" s="18"/>
      <c r="I996" s="12"/>
      <c r="J996" s="12"/>
      <c r="K996" s="12"/>
    </row>
    <row r="997" spans="2:11" ht="12" customHeight="1" x14ac:dyDescent="0.2">
      <c r="B997" s="17"/>
      <c r="C997" s="18"/>
      <c r="E997" s="18"/>
      <c r="F997" s="18"/>
      <c r="I997" s="12"/>
      <c r="J997" s="12"/>
      <c r="K997" s="12"/>
    </row>
    <row r="998" spans="2:11" ht="12" customHeight="1" x14ac:dyDescent="0.2">
      <c r="B998" s="17"/>
      <c r="C998" s="18"/>
      <c r="E998" s="18"/>
      <c r="F998" s="18"/>
      <c r="I998" s="12"/>
      <c r="J998" s="12"/>
      <c r="K998" s="12"/>
    </row>
    <row r="999" spans="2:11" ht="12" customHeight="1" x14ac:dyDescent="0.2">
      <c r="B999" s="17"/>
      <c r="C999" s="18"/>
      <c r="E999" s="18"/>
      <c r="F999" s="18"/>
      <c r="I999" s="12"/>
      <c r="J999" s="12"/>
      <c r="K999" s="12"/>
    </row>
    <row r="1000" spans="2:11" ht="12" customHeight="1" x14ac:dyDescent="0.2">
      <c r="B1000" s="17"/>
      <c r="C1000" s="18"/>
      <c r="E1000" s="18"/>
      <c r="F1000" s="18"/>
      <c r="I1000" s="12"/>
      <c r="J1000" s="12"/>
      <c r="K1000" s="12"/>
    </row>
    <row r="1001" spans="2:11" ht="12" customHeight="1" x14ac:dyDescent="0.2">
      <c r="B1001" s="17"/>
      <c r="C1001" s="18"/>
      <c r="E1001" s="18"/>
      <c r="F1001" s="18"/>
      <c r="I1001" s="12"/>
      <c r="J1001" s="12"/>
      <c r="K1001" s="12"/>
    </row>
    <row r="1002" spans="2:11" ht="12" customHeight="1" x14ac:dyDescent="0.2">
      <c r="B1002" s="17"/>
      <c r="C1002" s="18"/>
      <c r="E1002" s="18"/>
      <c r="F1002" s="18"/>
    </row>
    <row r="1003" spans="2:11" ht="12" customHeight="1" x14ac:dyDescent="0.2">
      <c r="B1003" s="17"/>
      <c r="C1003" s="18"/>
      <c r="E1003" s="18"/>
      <c r="F1003" s="18"/>
    </row>
    <row r="1004" spans="2:11" ht="12" customHeight="1" x14ac:dyDescent="0.2">
      <c r="B1004" s="17"/>
      <c r="C1004" s="18"/>
      <c r="E1004" s="18"/>
      <c r="F1004" s="18"/>
    </row>
    <row r="1005" spans="2:11" ht="12" customHeight="1" x14ac:dyDescent="0.2">
      <c r="B1005" s="17"/>
      <c r="C1005" s="18"/>
      <c r="E1005" s="18"/>
      <c r="F1005" s="18"/>
    </row>
    <row r="1006" spans="2:11" ht="12" customHeight="1" x14ac:dyDescent="0.2">
      <c r="B1006" s="17"/>
      <c r="C1006" s="18"/>
      <c r="E1006" s="18"/>
      <c r="F1006" s="18"/>
    </row>
    <row r="1007" spans="2:11" ht="12" customHeight="1" x14ac:dyDescent="0.2">
      <c r="B1007" s="17"/>
      <c r="C1007" s="18"/>
      <c r="E1007" s="18"/>
      <c r="F1007" s="18"/>
    </row>
    <row r="1008" spans="2:11" ht="12" customHeight="1" x14ac:dyDescent="0.2">
      <c r="B1008" s="17"/>
      <c r="C1008" s="18"/>
      <c r="E1008" s="18"/>
      <c r="F1008" s="18"/>
    </row>
    <row r="1009" spans="2:6" ht="12" customHeight="1" x14ac:dyDescent="0.2">
      <c r="B1009" s="17"/>
      <c r="C1009" s="18"/>
      <c r="E1009" s="18"/>
      <c r="F1009" s="18"/>
    </row>
    <row r="1010" spans="2:6" ht="12" customHeight="1" x14ac:dyDescent="0.2">
      <c r="B1010" s="17"/>
      <c r="C1010" s="18"/>
      <c r="E1010" s="18"/>
      <c r="F1010" s="18"/>
    </row>
    <row r="1011" spans="2:6" ht="12" customHeight="1" x14ac:dyDescent="0.2">
      <c r="B1011" s="17"/>
      <c r="C1011" s="18"/>
      <c r="E1011" s="18"/>
      <c r="F1011" s="18"/>
    </row>
    <row r="1012" spans="2:6" ht="12" customHeight="1" x14ac:dyDescent="0.2">
      <c r="B1012" s="17"/>
      <c r="C1012" s="18"/>
      <c r="E1012" s="18"/>
      <c r="F1012" s="18"/>
    </row>
    <row r="1013" spans="2:6" ht="12" customHeight="1" x14ac:dyDescent="0.2">
      <c r="B1013" s="17"/>
      <c r="C1013" s="18"/>
      <c r="E1013" s="18"/>
      <c r="F1013" s="18"/>
    </row>
    <row r="1014" spans="2:6" ht="12" customHeight="1" x14ac:dyDescent="0.2">
      <c r="B1014" s="17"/>
      <c r="C1014" s="18"/>
      <c r="E1014" s="18"/>
      <c r="F1014" s="18"/>
    </row>
    <row r="1015" spans="2:6" ht="12" customHeight="1" x14ac:dyDescent="0.2">
      <c r="B1015" s="17"/>
      <c r="C1015" s="18"/>
      <c r="E1015" s="18"/>
      <c r="F1015" s="18"/>
    </row>
    <row r="1016" spans="2:6" ht="12" customHeight="1" x14ac:dyDescent="0.2">
      <c r="B1016" s="17"/>
      <c r="C1016" s="18"/>
      <c r="E1016" s="18"/>
      <c r="F1016" s="18"/>
    </row>
    <row r="1017" spans="2:6" ht="12" customHeight="1" x14ac:dyDescent="0.2">
      <c r="B1017" s="17"/>
      <c r="C1017" s="18"/>
      <c r="E1017" s="18"/>
      <c r="F1017" s="18"/>
    </row>
    <row r="1018" spans="2:6" ht="12" customHeight="1" x14ac:dyDescent="0.2">
      <c r="B1018" s="17"/>
      <c r="C1018" s="18"/>
      <c r="E1018" s="18"/>
      <c r="F1018" s="18"/>
    </row>
    <row r="1019" spans="2:6" ht="12" customHeight="1" x14ac:dyDescent="0.2">
      <c r="B1019" s="17"/>
      <c r="C1019" s="18"/>
      <c r="E1019" s="18"/>
      <c r="F1019" s="18"/>
    </row>
    <row r="1020" spans="2:6" ht="12" customHeight="1" x14ac:dyDescent="0.2">
      <c r="B1020" s="17"/>
      <c r="C1020" s="18"/>
      <c r="E1020" s="18"/>
      <c r="F1020" s="18"/>
    </row>
    <row r="1021" spans="2:6" ht="12" customHeight="1" x14ac:dyDescent="0.2">
      <c r="B1021" s="17"/>
      <c r="C1021" s="18"/>
      <c r="E1021" s="18"/>
      <c r="F1021" s="18"/>
    </row>
    <row r="1022" spans="2:6" ht="12" customHeight="1" x14ac:dyDescent="0.2">
      <c r="B1022" s="17"/>
      <c r="C1022" s="18"/>
      <c r="E1022" s="18"/>
      <c r="F1022" s="18"/>
    </row>
    <row r="1023" spans="2:6" ht="12" customHeight="1" x14ac:dyDescent="0.2">
      <c r="B1023" s="17"/>
      <c r="C1023" s="18"/>
      <c r="E1023" s="18"/>
      <c r="F1023" s="18"/>
    </row>
    <row r="1024" spans="2:6" ht="12" customHeight="1" x14ac:dyDescent="0.2">
      <c r="B1024" s="17"/>
      <c r="C1024" s="18"/>
      <c r="E1024" s="18"/>
      <c r="F1024" s="18"/>
    </row>
    <row r="1025" spans="2:6" ht="12" customHeight="1" x14ac:dyDescent="0.2">
      <c r="B1025" s="17"/>
      <c r="C1025" s="18"/>
      <c r="E1025" s="18"/>
      <c r="F1025" s="18"/>
    </row>
    <row r="1026" spans="2:6" ht="12" customHeight="1" x14ac:dyDescent="0.2">
      <c r="B1026" s="17"/>
      <c r="C1026" s="18"/>
      <c r="E1026" s="18"/>
      <c r="F1026" s="18"/>
    </row>
    <row r="1027" spans="2:6" ht="12" customHeight="1" x14ac:dyDescent="0.2">
      <c r="B1027" s="17"/>
      <c r="C1027" s="18"/>
      <c r="E1027" s="18"/>
      <c r="F1027" s="18"/>
    </row>
    <row r="1028" spans="2:6" ht="12" customHeight="1" x14ac:dyDescent="0.2">
      <c r="B1028" s="17"/>
      <c r="C1028" s="18"/>
      <c r="E1028" s="18"/>
      <c r="F1028" s="18"/>
    </row>
    <row r="1029" spans="2:6" ht="12" customHeight="1" x14ac:dyDescent="0.2">
      <c r="B1029" s="17"/>
      <c r="C1029" s="18"/>
      <c r="E1029" s="18"/>
      <c r="F1029" s="18"/>
    </row>
    <row r="1030" spans="2:6" ht="12" customHeight="1" x14ac:dyDescent="0.2">
      <c r="B1030" s="17"/>
      <c r="C1030" s="18"/>
      <c r="E1030" s="18"/>
      <c r="F1030" s="18"/>
    </row>
    <row r="1031" spans="2:6" ht="12" customHeight="1" x14ac:dyDescent="0.2">
      <c r="B1031" s="17"/>
      <c r="C1031" s="18"/>
      <c r="E1031" s="18"/>
      <c r="F1031" s="18"/>
    </row>
    <row r="1032" spans="2:6" ht="12" customHeight="1" x14ac:dyDescent="0.2">
      <c r="B1032" s="17"/>
      <c r="C1032" s="18"/>
      <c r="E1032" s="18"/>
      <c r="F1032" s="18"/>
    </row>
    <row r="1033" spans="2:6" ht="12" customHeight="1" x14ac:dyDescent="0.2">
      <c r="B1033" s="17"/>
      <c r="C1033" s="18"/>
      <c r="E1033" s="18"/>
      <c r="F1033" s="18"/>
    </row>
    <row r="1034" spans="2:6" ht="12" customHeight="1" x14ac:dyDescent="0.2">
      <c r="B1034" s="17"/>
      <c r="C1034" s="18"/>
      <c r="E1034" s="18"/>
      <c r="F1034" s="18"/>
    </row>
    <row r="1035" spans="2:6" ht="12" customHeight="1" x14ac:dyDescent="0.2">
      <c r="B1035" s="17"/>
      <c r="C1035" s="18"/>
      <c r="E1035" s="18"/>
      <c r="F1035" s="18"/>
    </row>
    <row r="1036" spans="2:6" ht="12" customHeight="1" x14ac:dyDescent="0.2">
      <c r="B1036" s="17"/>
      <c r="C1036" s="18"/>
      <c r="E1036" s="18"/>
      <c r="F1036" s="18"/>
    </row>
    <row r="1037" spans="2:6" ht="12" customHeight="1" x14ac:dyDescent="0.2">
      <c r="B1037" s="17"/>
      <c r="C1037" s="18"/>
      <c r="E1037" s="18"/>
      <c r="F1037" s="18"/>
    </row>
    <row r="1038" spans="2:6" ht="12" customHeight="1" x14ac:dyDescent="0.2">
      <c r="B1038" s="17"/>
      <c r="C1038" s="18"/>
      <c r="E1038" s="18"/>
      <c r="F1038" s="18"/>
    </row>
    <row r="1039" spans="2:6" ht="12" customHeight="1" x14ac:dyDescent="0.2">
      <c r="B1039" s="17"/>
      <c r="C1039" s="18"/>
      <c r="E1039" s="18"/>
      <c r="F1039" s="18"/>
    </row>
    <row r="1040" spans="2:6" ht="12" customHeight="1" x14ac:dyDescent="0.2">
      <c r="B1040" s="17"/>
      <c r="C1040" s="18"/>
      <c r="E1040" s="18"/>
      <c r="F1040" s="18"/>
    </row>
    <row r="1041" spans="2:6" ht="12" customHeight="1" x14ac:dyDescent="0.2">
      <c r="B1041" s="17"/>
      <c r="C1041" s="18"/>
      <c r="E1041" s="18"/>
      <c r="F1041" s="18"/>
    </row>
    <row r="1042" spans="2:6" ht="12" customHeight="1" x14ac:dyDescent="0.2">
      <c r="B1042" s="17"/>
      <c r="C1042" s="18"/>
      <c r="E1042" s="18"/>
      <c r="F1042" s="18"/>
    </row>
    <row r="1043" spans="2:6" ht="12" customHeight="1" x14ac:dyDescent="0.2">
      <c r="B1043" s="17"/>
      <c r="C1043" s="18"/>
      <c r="E1043" s="18"/>
      <c r="F1043" s="18"/>
    </row>
    <row r="1044" spans="2:6" ht="12" customHeight="1" x14ac:dyDescent="0.2">
      <c r="B1044" s="17"/>
      <c r="C1044" s="18"/>
      <c r="E1044" s="18"/>
      <c r="F1044" s="18"/>
    </row>
    <row r="1045" spans="2:6" ht="12" customHeight="1" x14ac:dyDescent="0.2">
      <c r="B1045" s="17"/>
      <c r="C1045" s="18"/>
      <c r="E1045" s="18"/>
      <c r="F1045" s="18"/>
    </row>
    <row r="1046" spans="2:6" ht="12" customHeight="1" x14ac:dyDescent="0.2">
      <c r="B1046" s="17"/>
      <c r="C1046" s="18"/>
      <c r="E1046" s="18"/>
      <c r="F1046" s="18"/>
    </row>
    <row r="1047" spans="2:6" ht="12" customHeight="1" x14ac:dyDescent="0.2">
      <c r="B1047" s="17"/>
      <c r="C1047" s="18"/>
      <c r="E1047" s="18"/>
      <c r="F1047" s="18"/>
    </row>
    <row r="1048" spans="2:6" ht="12" customHeight="1" x14ac:dyDescent="0.2">
      <c r="B1048" s="17"/>
      <c r="C1048" s="18"/>
      <c r="E1048" s="18"/>
      <c r="F1048" s="18"/>
    </row>
    <row r="1049" spans="2:6" ht="12" customHeight="1" x14ac:dyDescent="0.2">
      <c r="B1049" s="17"/>
      <c r="C1049" s="18"/>
      <c r="E1049" s="18"/>
      <c r="F1049" s="18"/>
    </row>
    <row r="1050" spans="2:6" ht="12" customHeight="1" x14ac:dyDescent="0.2">
      <c r="B1050" s="17"/>
      <c r="C1050" s="18"/>
      <c r="E1050" s="18"/>
      <c r="F1050" s="18"/>
    </row>
    <row r="1051" spans="2:6" ht="12" customHeight="1" x14ac:dyDescent="0.2">
      <c r="B1051" s="17"/>
      <c r="C1051" s="18"/>
      <c r="E1051" s="18"/>
      <c r="F1051" s="18"/>
    </row>
    <row r="1052" spans="2:6" ht="12" customHeight="1" x14ac:dyDescent="0.2">
      <c r="B1052" s="17"/>
      <c r="C1052" s="18"/>
      <c r="E1052" s="18"/>
      <c r="F1052" s="18"/>
    </row>
    <row r="1053" spans="2:6" ht="12" customHeight="1" x14ac:dyDescent="0.2">
      <c r="B1053" s="17"/>
      <c r="C1053" s="18"/>
      <c r="E1053" s="18"/>
      <c r="F1053" s="18"/>
    </row>
    <row r="1054" spans="2:6" ht="12" customHeight="1" x14ac:dyDescent="0.2">
      <c r="B1054" s="17"/>
      <c r="C1054" s="18"/>
      <c r="E1054" s="18"/>
      <c r="F1054" s="18"/>
    </row>
    <row r="1055" spans="2:6" ht="12" customHeight="1" x14ac:dyDescent="0.2">
      <c r="B1055" s="17"/>
      <c r="C1055" s="18"/>
      <c r="E1055" s="18"/>
      <c r="F1055" s="18"/>
    </row>
    <row r="1056" spans="2:6" ht="12" customHeight="1" x14ac:dyDescent="0.2">
      <c r="B1056" s="17"/>
      <c r="C1056" s="18"/>
      <c r="E1056" s="18"/>
      <c r="F1056" s="18"/>
    </row>
    <row r="1057" spans="2:6" ht="12" customHeight="1" x14ac:dyDescent="0.2">
      <c r="B1057" s="17"/>
      <c r="C1057" s="18"/>
      <c r="E1057" s="18"/>
      <c r="F1057" s="18"/>
    </row>
    <row r="1058" spans="2:6" ht="12" customHeight="1" x14ac:dyDescent="0.2">
      <c r="B1058" s="17"/>
      <c r="C1058" s="18"/>
      <c r="E1058" s="18"/>
      <c r="F1058" s="18"/>
    </row>
    <row r="1059" spans="2:6" ht="12" customHeight="1" x14ac:dyDescent="0.2">
      <c r="B1059" s="17"/>
      <c r="C1059" s="18"/>
      <c r="E1059" s="18"/>
      <c r="F1059" s="18"/>
    </row>
    <row r="1060" spans="2:6" ht="12" customHeight="1" x14ac:dyDescent="0.2">
      <c r="B1060" s="17"/>
      <c r="C1060" s="18"/>
      <c r="E1060" s="18"/>
      <c r="F1060" s="18"/>
    </row>
    <row r="1061" spans="2:6" ht="12" customHeight="1" x14ac:dyDescent="0.2">
      <c r="B1061" s="17"/>
      <c r="C1061" s="18"/>
      <c r="E1061" s="18"/>
      <c r="F1061" s="18"/>
    </row>
    <row r="1062" spans="2:6" ht="12" customHeight="1" x14ac:dyDescent="0.2">
      <c r="B1062" s="17"/>
      <c r="C1062" s="18"/>
      <c r="E1062" s="18"/>
      <c r="F1062" s="18"/>
    </row>
    <row r="1063" spans="2:6" ht="12" customHeight="1" x14ac:dyDescent="0.2">
      <c r="B1063" s="17"/>
      <c r="C1063" s="18"/>
      <c r="E1063" s="18"/>
      <c r="F1063" s="18"/>
    </row>
    <row r="1064" spans="2:6" ht="12" customHeight="1" x14ac:dyDescent="0.2">
      <c r="B1064" s="17"/>
      <c r="C1064" s="18"/>
      <c r="E1064" s="18"/>
      <c r="F1064" s="18"/>
    </row>
    <row r="1065" spans="2:6" ht="12" customHeight="1" x14ac:dyDescent="0.2">
      <c r="B1065" s="17"/>
      <c r="C1065" s="18"/>
      <c r="E1065" s="18"/>
      <c r="F1065" s="18"/>
    </row>
    <row r="1066" spans="2:6" ht="12" customHeight="1" x14ac:dyDescent="0.2">
      <c r="B1066" s="17"/>
      <c r="C1066" s="18"/>
      <c r="E1066" s="18"/>
      <c r="F1066" s="18"/>
    </row>
    <row r="1067" spans="2:6" ht="12" customHeight="1" x14ac:dyDescent="0.2">
      <c r="B1067" s="17"/>
      <c r="C1067" s="18"/>
      <c r="E1067" s="18"/>
      <c r="F1067" s="18"/>
    </row>
    <row r="1068" spans="2:6" ht="12" customHeight="1" x14ac:dyDescent="0.2">
      <c r="B1068" s="17"/>
      <c r="C1068" s="18"/>
      <c r="E1068" s="18"/>
      <c r="F1068" s="18"/>
    </row>
    <row r="1069" spans="2:6" ht="12" customHeight="1" x14ac:dyDescent="0.2">
      <c r="B1069" s="17"/>
      <c r="C1069" s="18"/>
      <c r="E1069" s="18"/>
      <c r="F1069" s="18"/>
    </row>
    <row r="1070" spans="2:6" ht="12" customHeight="1" x14ac:dyDescent="0.2">
      <c r="B1070" s="17"/>
      <c r="C1070" s="18"/>
      <c r="E1070" s="18"/>
      <c r="F1070" s="18"/>
    </row>
    <row r="1071" spans="2:6" ht="12" customHeight="1" x14ac:dyDescent="0.2">
      <c r="B1071" s="17"/>
      <c r="C1071" s="18"/>
      <c r="E1071" s="18"/>
      <c r="F1071" s="18"/>
    </row>
    <row r="1072" spans="2:6" ht="12" customHeight="1" x14ac:dyDescent="0.2">
      <c r="B1072" s="17"/>
      <c r="C1072" s="18"/>
      <c r="E1072" s="18"/>
      <c r="F1072" s="18"/>
    </row>
    <row r="1073" spans="2:6" ht="12" customHeight="1" x14ac:dyDescent="0.2">
      <c r="B1073" s="17"/>
      <c r="C1073" s="18"/>
      <c r="E1073" s="18"/>
      <c r="F1073" s="18"/>
    </row>
    <row r="1074" spans="2:6" ht="12" customHeight="1" x14ac:dyDescent="0.2">
      <c r="B1074" s="17"/>
      <c r="C1074" s="18"/>
      <c r="E1074" s="18"/>
      <c r="F1074" s="18"/>
    </row>
    <row r="1075" spans="2:6" ht="12" customHeight="1" x14ac:dyDescent="0.2">
      <c r="B1075" s="17"/>
      <c r="C1075" s="18"/>
      <c r="E1075" s="18"/>
      <c r="F1075" s="18"/>
    </row>
    <row r="1076" spans="2:6" ht="12" customHeight="1" x14ac:dyDescent="0.2">
      <c r="B1076" s="17"/>
      <c r="C1076" s="18"/>
      <c r="E1076" s="18"/>
      <c r="F1076" s="18"/>
    </row>
    <row r="1077" spans="2:6" ht="12" customHeight="1" x14ac:dyDescent="0.2">
      <c r="B1077" s="17"/>
      <c r="C1077" s="18"/>
      <c r="E1077" s="18"/>
      <c r="F1077" s="18"/>
    </row>
    <row r="1078" spans="2:6" ht="12" customHeight="1" x14ac:dyDescent="0.2">
      <c r="B1078" s="17"/>
      <c r="C1078" s="18"/>
      <c r="E1078" s="18"/>
      <c r="F1078" s="18"/>
    </row>
    <row r="1079" spans="2:6" ht="12" customHeight="1" x14ac:dyDescent="0.2">
      <c r="B1079" s="17"/>
      <c r="C1079" s="18"/>
      <c r="E1079" s="18"/>
      <c r="F1079" s="18"/>
    </row>
    <row r="1080" spans="2:6" ht="12" customHeight="1" x14ac:dyDescent="0.2">
      <c r="B1080" s="17"/>
      <c r="C1080" s="18"/>
      <c r="E1080" s="18"/>
      <c r="F1080" s="18"/>
    </row>
    <row r="1081" spans="2:6" ht="12" customHeight="1" x14ac:dyDescent="0.2">
      <c r="B1081" s="17"/>
      <c r="C1081" s="18"/>
      <c r="E1081" s="18"/>
      <c r="F1081" s="18"/>
    </row>
    <row r="1082" spans="2:6" ht="12" customHeight="1" x14ac:dyDescent="0.2">
      <c r="B1082" s="17"/>
      <c r="C1082" s="18"/>
      <c r="E1082" s="18"/>
      <c r="F1082" s="18"/>
    </row>
    <row r="1083" spans="2:6" ht="12" customHeight="1" x14ac:dyDescent="0.2">
      <c r="B1083" s="17"/>
      <c r="C1083" s="18"/>
      <c r="E1083" s="18"/>
      <c r="F1083" s="18"/>
    </row>
    <row r="1084" spans="2:6" ht="12" customHeight="1" x14ac:dyDescent="0.2">
      <c r="B1084" s="17"/>
      <c r="C1084" s="18"/>
      <c r="E1084" s="18"/>
      <c r="F1084" s="18"/>
    </row>
    <row r="1085" spans="2:6" ht="12" customHeight="1" x14ac:dyDescent="0.2">
      <c r="B1085" s="17"/>
      <c r="C1085" s="18"/>
      <c r="E1085" s="18"/>
      <c r="F1085" s="18"/>
    </row>
    <row r="1086" spans="2:6" ht="12" customHeight="1" x14ac:dyDescent="0.2">
      <c r="B1086" s="17"/>
      <c r="C1086" s="18"/>
      <c r="E1086" s="18"/>
      <c r="F1086" s="18"/>
    </row>
    <row r="1087" spans="2:6" ht="12" customHeight="1" x14ac:dyDescent="0.2">
      <c r="B1087" s="17"/>
      <c r="C1087" s="18"/>
      <c r="E1087" s="18"/>
      <c r="F1087" s="18"/>
    </row>
    <row r="1088" spans="2:6" ht="12" customHeight="1" x14ac:dyDescent="0.2">
      <c r="B1088" s="17"/>
      <c r="C1088" s="18"/>
      <c r="E1088" s="18"/>
      <c r="F1088" s="18"/>
    </row>
    <row r="1089" spans="2:6" ht="12" customHeight="1" x14ac:dyDescent="0.2">
      <c r="B1089" s="17"/>
      <c r="C1089" s="18"/>
      <c r="E1089" s="18"/>
      <c r="F1089" s="18"/>
    </row>
    <row r="1090" spans="2:6" ht="12" customHeight="1" x14ac:dyDescent="0.2">
      <c r="B1090" s="17"/>
      <c r="C1090" s="18"/>
      <c r="E1090" s="18"/>
      <c r="F1090" s="18"/>
    </row>
    <row r="1091" spans="2:6" ht="12" customHeight="1" x14ac:dyDescent="0.2">
      <c r="B1091" s="17"/>
      <c r="C1091" s="18"/>
      <c r="E1091" s="18"/>
      <c r="F1091" s="18"/>
    </row>
    <row r="1092" spans="2:6" ht="12" customHeight="1" x14ac:dyDescent="0.2">
      <c r="B1092" s="17"/>
      <c r="C1092" s="18"/>
      <c r="E1092" s="18"/>
      <c r="F1092" s="18"/>
    </row>
    <row r="1093" spans="2:6" ht="12" customHeight="1" x14ac:dyDescent="0.2">
      <c r="B1093" s="17"/>
      <c r="C1093" s="18"/>
      <c r="E1093" s="18"/>
      <c r="F1093" s="18"/>
    </row>
    <row r="1094" spans="2:6" ht="12" customHeight="1" x14ac:dyDescent="0.2">
      <c r="B1094" s="17"/>
      <c r="C1094" s="18"/>
      <c r="E1094" s="18"/>
      <c r="F1094" s="18"/>
    </row>
    <row r="1095" spans="2:6" ht="12" customHeight="1" x14ac:dyDescent="0.2">
      <c r="B1095" s="17"/>
      <c r="C1095" s="18"/>
      <c r="E1095" s="18"/>
      <c r="F1095" s="18"/>
    </row>
    <row r="1096" spans="2:6" ht="12" customHeight="1" x14ac:dyDescent="0.2">
      <c r="B1096" s="17"/>
      <c r="C1096" s="18"/>
      <c r="E1096" s="18"/>
      <c r="F1096" s="18"/>
    </row>
    <row r="1097" spans="2:6" ht="12" customHeight="1" x14ac:dyDescent="0.2">
      <c r="B1097" s="17"/>
      <c r="C1097" s="18"/>
      <c r="E1097" s="18"/>
      <c r="F1097" s="18"/>
    </row>
    <row r="1098" spans="2:6" ht="12" customHeight="1" x14ac:dyDescent="0.2">
      <c r="B1098" s="17"/>
      <c r="C1098" s="18"/>
      <c r="E1098" s="18"/>
      <c r="F1098" s="18"/>
    </row>
    <row r="1099" spans="2:6" ht="12" customHeight="1" x14ac:dyDescent="0.2">
      <c r="B1099" s="17"/>
      <c r="C1099" s="18"/>
      <c r="E1099" s="18"/>
      <c r="F1099" s="18"/>
    </row>
    <row r="1100" spans="2:6" ht="12" customHeight="1" x14ac:dyDescent="0.2">
      <c r="B1100" s="17"/>
      <c r="C1100" s="18"/>
      <c r="E1100" s="18"/>
      <c r="F1100" s="18"/>
    </row>
    <row r="1101" spans="2:6" ht="12" customHeight="1" x14ac:dyDescent="0.2">
      <c r="B1101" s="17"/>
      <c r="C1101" s="18"/>
      <c r="E1101" s="18"/>
      <c r="F1101" s="18"/>
    </row>
    <row r="1102" spans="2:6" ht="12" customHeight="1" x14ac:dyDescent="0.2">
      <c r="B1102" s="17"/>
      <c r="C1102" s="18"/>
      <c r="E1102" s="18"/>
      <c r="F1102" s="18"/>
    </row>
    <row r="1103" spans="2:6" ht="12" customHeight="1" x14ac:dyDescent="0.2">
      <c r="B1103" s="17"/>
      <c r="C1103" s="18"/>
      <c r="E1103" s="18"/>
      <c r="F1103" s="18"/>
    </row>
    <row r="1104" spans="2:6" ht="12" customHeight="1" x14ac:dyDescent="0.2">
      <c r="B1104" s="17"/>
      <c r="C1104" s="18"/>
      <c r="E1104" s="18"/>
      <c r="F1104" s="18"/>
    </row>
    <row r="1105" spans="2:6" ht="12" customHeight="1" x14ac:dyDescent="0.2">
      <c r="B1105" s="17"/>
      <c r="C1105" s="18"/>
      <c r="E1105" s="18"/>
      <c r="F1105" s="18"/>
    </row>
    <row r="1106" spans="2:6" ht="12" customHeight="1" x14ac:dyDescent="0.2">
      <c r="B1106" s="17"/>
      <c r="C1106" s="18"/>
      <c r="E1106" s="18"/>
      <c r="F1106" s="18"/>
    </row>
    <row r="1107" spans="2:6" ht="12" customHeight="1" x14ac:dyDescent="0.2">
      <c r="B1107" s="17"/>
      <c r="C1107" s="18"/>
      <c r="E1107" s="18"/>
      <c r="F1107" s="18"/>
    </row>
    <row r="1108" spans="2:6" ht="12" customHeight="1" x14ac:dyDescent="0.2">
      <c r="B1108" s="17"/>
      <c r="C1108" s="18"/>
      <c r="E1108" s="18"/>
      <c r="F1108" s="18"/>
    </row>
    <row r="1109" spans="2:6" ht="12" customHeight="1" x14ac:dyDescent="0.2">
      <c r="B1109" s="17"/>
      <c r="C1109" s="18"/>
      <c r="E1109" s="18"/>
      <c r="F1109" s="18"/>
    </row>
    <row r="1110" spans="2:6" ht="12" customHeight="1" x14ac:dyDescent="0.2">
      <c r="B1110" s="17"/>
      <c r="C1110" s="18"/>
      <c r="E1110" s="18"/>
      <c r="F1110" s="18"/>
    </row>
    <row r="1111" spans="2:6" ht="12" customHeight="1" x14ac:dyDescent="0.2">
      <c r="B1111" s="17"/>
      <c r="C1111" s="18"/>
      <c r="E1111" s="18"/>
      <c r="F1111" s="18"/>
    </row>
    <row r="1112" spans="2:6" ht="12" customHeight="1" x14ac:dyDescent="0.2">
      <c r="B1112" s="17"/>
      <c r="C1112" s="18"/>
      <c r="E1112" s="18"/>
      <c r="F1112" s="18"/>
    </row>
    <row r="1113" spans="2:6" ht="12" customHeight="1" x14ac:dyDescent="0.2">
      <c r="B1113" s="17"/>
      <c r="C1113" s="18"/>
      <c r="E1113" s="18"/>
      <c r="F1113" s="18"/>
    </row>
    <row r="1114" spans="2:6" ht="12" customHeight="1" x14ac:dyDescent="0.2">
      <c r="B1114" s="17"/>
      <c r="C1114" s="18"/>
      <c r="E1114" s="18"/>
      <c r="F1114" s="18"/>
    </row>
    <row r="1115" spans="2:6" ht="12" customHeight="1" x14ac:dyDescent="0.2">
      <c r="B1115" s="17"/>
      <c r="C1115" s="18"/>
      <c r="E1115" s="18"/>
      <c r="F1115" s="18"/>
    </row>
    <row r="1116" spans="2:6" ht="12" customHeight="1" x14ac:dyDescent="0.2">
      <c r="B1116" s="17"/>
      <c r="C1116" s="18"/>
      <c r="E1116" s="18"/>
      <c r="F1116" s="18"/>
    </row>
    <row r="1117" spans="2:6" ht="12" customHeight="1" x14ac:dyDescent="0.2">
      <c r="B1117" s="17"/>
      <c r="C1117" s="18"/>
      <c r="E1117" s="18"/>
      <c r="F1117" s="18"/>
    </row>
    <row r="1118" spans="2:6" ht="12" customHeight="1" x14ac:dyDescent="0.2">
      <c r="B1118" s="17"/>
      <c r="C1118" s="18"/>
      <c r="E1118" s="18"/>
      <c r="F1118" s="18"/>
    </row>
    <row r="1119" spans="2:6" ht="12" customHeight="1" x14ac:dyDescent="0.2">
      <c r="B1119" s="17"/>
      <c r="C1119" s="18"/>
      <c r="E1119" s="18"/>
      <c r="F1119" s="18"/>
    </row>
    <row r="1120" spans="2:6" ht="12" customHeight="1" x14ac:dyDescent="0.2">
      <c r="B1120" s="17"/>
      <c r="C1120" s="18"/>
      <c r="E1120" s="18"/>
      <c r="F1120" s="18"/>
    </row>
    <row r="1121" spans="2:6" ht="12" customHeight="1" x14ac:dyDescent="0.2">
      <c r="B1121" s="17"/>
      <c r="C1121" s="18"/>
      <c r="E1121" s="18"/>
      <c r="F1121" s="18"/>
    </row>
    <row r="1122" spans="2:6" ht="12" customHeight="1" x14ac:dyDescent="0.2">
      <c r="B1122" s="17"/>
      <c r="C1122" s="18"/>
      <c r="E1122" s="18"/>
      <c r="F1122" s="18"/>
    </row>
    <row r="1123" spans="2:6" ht="12" customHeight="1" x14ac:dyDescent="0.2">
      <c r="B1123" s="17"/>
      <c r="C1123" s="18"/>
      <c r="E1123" s="18"/>
      <c r="F1123" s="18"/>
    </row>
    <row r="1124" spans="2:6" ht="12" customHeight="1" x14ac:dyDescent="0.2">
      <c r="B1124" s="17"/>
      <c r="C1124" s="18"/>
      <c r="E1124" s="18"/>
      <c r="F1124" s="18"/>
    </row>
    <row r="1125" spans="2:6" ht="12" customHeight="1" x14ac:dyDescent="0.2">
      <c r="B1125" s="17"/>
      <c r="C1125" s="18"/>
      <c r="E1125" s="18"/>
      <c r="F1125" s="18"/>
    </row>
    <row r="1126" spans="2:6" ht="12" customHeight="1" x14ac:dyDescent="0.2">
      <c r="B1126" s="17"/>
      <c r="C1126" s="18"/>
      <c r="E1126" s="18"/>
      <c r="F1126" s="18"/>
    </row>
    <row r="1127" spans="2:6" ht="12" customHeight="1" x14ac:dyDescent="0.2">
      <c r="B1127" s="17"/>
      <c r="C1127" s="18"/>
      <c r="E1127" s="18"/>
      <c r="F1127" s="18"/>
    </row>
    <row r="1128" spans="2:6" ht="12" customHeight="1" x14ac:dyDescent="0.2">
      <c r="B1128" s="17"/>
      <c r="C1128" s="18"/>
      <c r="E1128" s="18"/>
      <c r="F1128" s="18"/>
    </row>
    <row r="1129" spans="2:6" ht="12" customHeight="1" x14ac:dyDescent="0.2">
      <c r="B1129" s="17"/>
      <c r="C1129" s="18"/>
      <c r="E1129" s="18"/>
      <c r="F1129" s="18"/>
    </row>
    <row r="1130" spans="2:6" ht="12" customHeight="1" x14ac:dyDescent="0.2">
      <c r="B1130" s="17"/>
      <c r="C1130" s="18"/>
      <c r="E1130" s="18"/>
      <c r="F1130" s="18"/>
    </row>
    <row r="1131" spans="2:6" ht="12" customHeight="1" x14ac:dyDescent="0.2">
      <c r="B1131" s="17"/>
      <c r="C1131" s="18"/>
      <c r="E1131" s="18"/>
      <c r="F1131" s="18"/>
    </row>
    <row r="1132" spans="2:6" ht="12" customHeight="1" x14ac:dyDescent="0.2">
      <c r="B1132" s="17"/>
      <c r="C1132" s="18"/>
      <c r="E1132" s="18"/>
      <c r="F1132" s="18"/>
    </row>
    <row r="1133" spans="2:6" ht="12" customHeight="1" x14ac:dyDescent="0.2">
      <c r="B1133" s="17"/>
      <c r="C1133" s="18"/>
      <c r="E1133" s="18"/>
      <c r="F1133" s="18"/>
    </row>
    <row r="1134" spans="2:6" ht="12" customHeight="1" x14ac:dyDescent="0.2">
      <c r="B1134" s="17"/>
      <c r="C1134" s="18"/>
      <c r="E1134" s="18"/>
      <c r="F1134" s="18"/>
    </row>
    <row r="1135" spans="2:6" ht="12" customHeight="1" x14ac:dyDescent="0.2">
      <c r="B1135" s="17"/>
      <c r="C1135" s="18"/>
      <c r="E1135" s="18"/>
      <c r="F1135" s="18"/>
    </row>
    <row r="1136" spans="2:6" ht="12" customHeight="1" x14ac:dyDescent="0.2">
      <c r="B1136" s="17"/>
      <c r="C1136" s="18"/>
      <c r="E1136" s="18"/>
      <c r="F1136" s="18"/>
    </row>
    <row r="1137" spans="2:6" ht="12" customHeight="1" x14ac:dyDescent="0.2">
      <c r="B1137" s="17"/>
      <c r="C1137" s="18"/>
      <c r="E1137" s="18"/>
      <c r="F1137" s="18"/>
    </row>
    <row r="1138" spans="2:6" ht="12" customHeight="1" x14ac:dyDescent="0.2">
      <c r="B1138" s="17"/>
      <c r="C1138" s="18"/>
      <c r="E1138" s="18"/>
      <c r="F1138" s="18"/>
    </row>
    <row r="1139" spans="2:6" ht="12" customHeight="1" x14ac:dyDescent="0.2">
      <c r="B1139" s="17"/>
      <c r="C1139" s="18"/>
      <c r="E1139" s="18"/>
      <c r="F1139" s="18"/>
    </row>
    <row r="1140" spans="2:6" ht="12" customHeight="1" x14ac:dyDescent="0.2">
      <c r="B1140" s="17"/>
      <c r="C1140" s="18"/>
      <c r="E1140" s="18"/>
      <c r="F1140" s="18"/>
    </row>
    <row r="1141" spans="2:6" ht="12" customHeight="1" x14ac:dyDescent="0.2">
      <c r="B1141" s="17"/>
      <c r="C1141" s="18"/>
      <c r="E1141" s="18"/>
      <c r="F1141" s="18"/>
    </row>
    <row r="1142" spans="2:6" ht="12" customHeight="1" x14ac:dyDescent="0.2">
      <c r="B1142" s="17"/>
      <c r="C1142" s="18"/>
      <c r="E1142" s="18"/>
      <c r="F1142" s="18"/>
    </row>
    <row r="1143" spans="2:6" ht="12" customHeight="1" x14ac:dyDescent="0.2">
      <c r="B1143" s="17"/>
      <c r="C1143" s="18"/>
      <c r="E1143" s="18"/>
      <c r="F1143" s="18"/>
    </row>
    <row r="1144" spans="2:6" ht="12" customHeight="1" x14ac:dyDescent="0.2">
      <c r="B1144" s="17"/>
      <c r="C1144" s="18"/>
      <c r="E1144" s="18"/>
      <c r="F1144" s="18"/>
    </row>
    <row r="1145" spans="2:6" ht="12" customHeight="1" x14ac:dyDescent="0.2">
      <c r="B1145" s="17"/>
      <c r="C1145" s="18"/>
      <c r="E1145" s="18"/>
      <c r="F1145" s="18"/>
    </row>
    <row r="1146" spans="2:6" ht="12" customHeight="1" x14ac:dyDescent="0.2">
      <c r="B1146" s="17"/>
      <c r="C1146" s="18"/>
      <c r="E1146" s="18"/>
      <c r="F1146" s="18"/>
    </row>
    <row r="1147" spans="2:6" ht="12" customHeight="1" x14ac:dyDescent="0.2">
      <c r="B1147" s="17"/>
      <c r="C1147" s="18"/>
      <c r="E1147" s="18"/>
      <c r="F1147" s="18"/>
    </row>
    <row r="1148" spans="2:6" ht="12" customHeight="1" x14ac:dyDescent="0.2">
      <c r="B1148" s="17"/>
      <c r="C1148" s="18"/>
      <c r="E1148" s="18"/>
      <c r="F1148" s="18"/>
    </row>
    <row r="1149" spans="2:6" ht="12" customHeight="1" x14ac:dyDescent="0.2">
      <c r="B1149" s="17"/>
      <c r="C1149" s="18"/>
      <c r="E1149" s="18"/>
      <c r="F1149" s="18"/>
    </row>
    <row r="1150" spans="2:6" ht="12" customHeight="1" x14ac:dyDescent="0.2">
      <c r="B1150" s="17"/>
      <c r="C1150" s="18"/>
      <c r="E1150" s="18"/>
      <c r="F1150" s="18"/>
    </row>
    <row r="1151" spans="2:6" ht="12" customHeight="1" x14ac:dyDescent="0.2">
      <c r="B1151" s="17"/>
      <c r="C1151" s="18"/>
      <c r="E1151" s="18"/>
      <c r="F1151" s="18"/>
    </row>
    <row r="1152" spans="2:6" ht="12" customHeight="1" x14ac:dyDescent="0.2">
      <c r="B1152" s="17"/>
      <c r="C1152" s="18"/>
      <c r="E1152" s="18"/>
      <c r="F1152" s="18"/>
    </row>
    <row r="1153" spans="2:6" ht="12" customHeight="1" x14ac:dyDescent="0.2">
      <c r="B1153" s="17"/>
      <c r="C1153" s="18"/>
      <c r="E1153" s="18"/>
      <c r="F1153" s="18"/>
    </row>
    <row r="1154" spans="2:6" ht="12" customHeight="1" x14ac:dyDescent="0.2">
      <c r="B1154" s="17"/>
      <c r="C1154" s="18"/>
      <c r="E1154" s="18"/>
      <c r="F1154" s="18"/>
    </row>
    <row r="1155" spans="2:6" ht="12" customHeight="1" x14ac:dyDescent="0.2">
      <c r="B1155" s="17"/>
      <c r="C1155" s="18"/>
      <c r="E1155" s="18"/>
      <c r="F1155" s="18"/>
    </row>
    <row r="1156" spans="2:6" ht="12" customHeight="1" x14ac:dyDescent="0.2">
      <c r="B1156" s="17"/>
      <c r="C1156" s="18"/>
      <c r="E1156" s="18"/>
      <c r="F1156" s="18"/>
    </row>
    <row r="1157" spans="2:6" ht="12" customHeight="1" x14ac:dyDescent="0.2">
      <c r="B1157" s="17"/>
      <c r="C1157" s="18"/>
      <c r="E1157" s="18"/>
      <c r="F1157" s="18"/>
    </row>
    <row r="1158" spans="2:6" ht="12" customHeight="1" x14ac:dyDescent="0.2">
      <c r="B1158" s="17"/>
      <c r="C1158" s="18"/>
      <c r="E1158" s="18"/>
      <c r="F1158" s="18"/>
    </row>
    <row r="1159" spans="2:6" ht="12" customHeight="1" x14ac:dyDescent="0.2">
      <c r="B1159" s="17"/>
      <c r="C1159" s="18"/>
      <c r="E1159" s="18"/>
      <c r="F1159" s="18"/>
    </row>
    <row r="1160" spans="2:6" ht="12" customHeight="1" x14ac:dyDescent="0.2">
      <c r="B1160" s="17"/>
      <c r="C1160" s="18"/>
      <c r="E1160" s="18"/>
      <c r="F1160" s="18"/>
    </row>
    <row r="1161" spans="2:6" ht="12" customHeight="1" x14ac:dyDescent="0.2">
      <c r="B1161" s="17"/>
      <c r="C1161" s="18"/>
      <c r="E1161" s="18"/>
      <c r="F1161" s="18"/>
    </row>
    <row r="1162" spans="2:6" ht="12" customHeight="1" x14ac:dyDescent="0.2">
      <c r="B1162" s="17"/>
      <c r="C1162" s="18"/>
      <c r="E1162" s="18"/>
      <c r="F1162" s="18"/>
    </row>
    <row r="1163" spans="2:6" ht="12" customHeight="1" x14ac:dyDescent="0.2">
      <c r="B1163" s="17"/>
      <c r="C1163" s="18"/>
      <c r="E1163" s="18"/>
      <c r="F1163" s="18"/>
    </row>
    <row r="1164" spans="2:6" ht="12" customHeight="1" x14ac:dyDescent="0.2">
      <c r="B1164" s="17"/>
      <c r="C1164" s="18"/>
      <c r="E1164" s="18"/>
      <c r="F1164" s="18"/>
    </row>
    <row r="1165" spans="2:6" ht="12" customHeight="1" x14ac:dyDescent="0.2">
      <c r="B1165" s="17"/>
      <c r="C1165" s="18"/>
      <c r="E1165" s="18"/>
      <c r="F1165" s="18"/>
    </row>
    <row r="1166" spans="2:6" ht="12" customHeight="1" x14ac:dyDescent="0.2">
      <c r="B1166" s="17"/>
      <c r="C1166" s="18"/>
      <c r="E1166" s="18"/>
      <c r="F1166" s="18"/>
    </row>
    <row r="1167" spans="2:6" ht="12" customHeight="1" x14ac:dyDescent="0.2">
      <c r="B1167" s="17"/>
      <c r="C1167" s="18"/>
      <c r="E1167" s="18"/>
      <c r="F1167" s="18"/>
    </row>
    <row r="1168" spans="2:6" ht="12" customHeight="1" x14ac:dyDescent="0.2">
      <c r="B1168" s="17"/>
      <c r="C1168" s="18"/>
      <c r="E1168" s="18"/>
      <c r="F1168" s="18"/>
    </row>
    <row r="1169" spans="2:6" ht="12" customHeight="1" x14ac:dyDescent="0.2">
      <c r="B1169" s="17"/>
      <c r="C1169" s="18"/>
      <c r="E1169" s="18"/>
      <c r="F1169" s="18"/>
    </row>
    <row r="1170" spans="2:6" ht="12" customHeight="1" x14ac:dyDescent="0.2">
      <c r="B1170" s="17"/>
      <c r="C1170" s="18"/>
      <c r="E1170" s="18"/>
      <c r="F1170" s="18"/>
    </row>
    <row r="1171" spans="2:6" ht="12" customHeight="1" x14ac:dyDescent="0.2">
      <c r="B1171" s="17"/>
      <c r="C1171" s="18"/>
      <c r="E1171" s="18"/>
      <c r="F1171" s="18"/>
    </row>
    <row r="1172" spans="2:6" ht="12" customHeight="1" x14ac:dyDescent="0.2">
      <c r="B1172" s="17"/>
      <c r="C1172" s="18"/>
      <c r="E1172" s="18"/>
      <c r="F1172" s="18"/>
    </row>
    <row r="1173" spans="2:6" ht="12" customHeight="1" x14ac:dyDescent="0.2">
      <c r="B1173" s="17"/>
      <c r="C1173" s="18"/>
      <c r="E1173" s="18"/>
      <c r="F1173" s="18"/>
    </row>
    <row r="1174" spans="2:6" ht="12" customHeight="1" x14ac:dyDescent="0.2">
      <c r="B1174" s="17"/>
      <c r="C1174" s="18"/>
      <c r="E1174" s="18"/>
      <c r="F1174" s="18"/>
    </row>
    <row r="1175" spans="2:6" ht="12" customHeight="1" x14ac:dyDescent="0.2">
      <c r="B1175" s="17"/>
      <c r="C1175" s="18"/>
      <c r="E1175" s="18"/>
      <c r="F1175" s="18"/>
    </row>
    <row r="1176" spans="2:6" ht="12" customHeight="1" x14ac:dyDescent="0.2">
      <c r="B1176" s="17"/>
      <c r="C1176" s="18"/>
      <c r="E1176" s="18"/>
      <c r="F1176" s="18"/>
    </row>
    <row r="1177" spans="2:6" ht="12" customHeight="1" x14ac:dyDescent="0.2">
      <c r="B1177" s="17"/>
      <c r="C1177" s="18"/>
      <c r="E1177" s="18"/>
      <c r="F1177" s="18"/>
    </row>
    <row r="1178" spans="2:6" ht="12" customHeight="1" x14ac:dyDescent="0.2">
      <c r="B1178" s="17"/>
      <c r="C1178" s="18"/>
      <c r="E1178" s="18"/>
      <c r="F1178" s="18"/>
    </row>
    <row r="1179" spans="2:6" ht="12" customHeight="1" x14ac:dyDescent="0.2">
      <c r="B1179" s="17"/>
      <c r="C1179" s="18"/>
      <c r="E1179" s="18"/>
      <c r="F1179" s="18"/>
    </row>
    <row r="1180" spans="2:6" ht="12" customHeight="1" x14ac:dyDescent="0.2">
      <c r="B1180" s="17"/>
      <c r="C1180" s="18"/>
      <c r="E1180" s="18"/>
      <c r="F1180" s="18"/>
    </row>
    <row r="1181" spans="2:6" ht="12" customHeight="1" x14ac:dyDescent="0.2">
      <c r="B1181" s="17"/>
      <c r="C1181" s="18"/>
      <c r="E1181" s="18"/>
      <c r="F1181" s="18"/>
    </row>
    <row r="1182" spans="2:6" ht="12" customHeight="1" x14ac:dyDescent="0.2">
      <c r="B1182" s="17"/>
      <c r="C1182" s="18"/>
      <c r="E1182" s="18"/>
      <c r="F1182" s="18"/>
    </row>
    <row r="1183" spans="2:6" ht="12" customHeight="1" x14ac:dyDescent="0.2">
      <c r="B1183" s="17"/>
      <c r="C1183" s="18"/>
      <c r="E1183" s="18"/>
      <c r="F1183" s="18"/>
    </row>
    <row r="1184" spans="2:6" ht="12" customHeight="1" x14ac:dyDescent="0.2">
      <c r="B1184" s="17"/>
      <c r="C1184" s="18"/>
      <c r="E1184" s="18"/>
      <c r="F1184" s="18"/>
    </row>
    <row r="1185" spans="2:6" ht="12" customHeight="1" x14ac:dyDescent="0.2">
      <c r="B1185" s="17"/>
      <c r="C1185" s="18"/>
      <c r="E1185" s="18"/>
      <c r="F1185" s="18"/>
    </row>
    <row r="1186" spans="2:6" ht="12" customHeight="1" x14ac:dyDescent="0.2">
      <c r="B1186" s="17"/>
      <c r="C1186" s="18"/>
      <c r="E1186" s="18"/>
      <c r="F1186" s="18"/>
    </row>
    <row r="1187" spans="2:6" ht="12" customHeight="1" x14ac:dyDescent="0.2">
      <c r="B1187" s="17"/>
      <c r="C1187" s="18"/>
      <c r="E1187" s="18"/>
      <c r="F1187" s="18"/>
    </row>
    <row r="1188" spans="2:6" ht="12" customHeight="1" x14ac:dyDescent="0.2">
      <c r="B1188" s="17"/>
      <c r="C1188" s="18"/>
      <c r="E1188" s="18"/>
      <c r="F1188" s="18"/>
    </row>
    <row r="1189" spans="2:6" ht="12" customHeight="1" x14ac:dyDescent="0.2">
      <c r="B1189" s="17"/>
      <c r="C1189" s="18"/>
      <c r="E1189" s="18"/>
      <c r="F1189" s="18"/>
    </row>
    <row r="1190" spans="2:6" ht="12" customHeight="1" x14ac:dyDescent="0.2">
      <c r="B1190" s="17"/>
      <c r="C1190" s="18"/>
      <c r="E1190" s="18"/>
      <c r="F1190" s="18"/>
    </row>
    <row r="1191" spans="2:6" ht="12" customHeight="1" x14ac:dyDescent="0.2">
      <c r="B1191" s="17"/>
      <c r="C1191" s="18"/>
      <c r="E1191" s="18"/>
      <c r="F1191" s="18"/>
    </row>
    <row r="1192" spans="2:6" ht="12" customHeight="1" x14ac:dyDescent="0.2">
      <c r="B1192" s="17"/>
      <c r="C1192" s="18"/>
      <c r="E1192" s="18"/>
      <c r="F1192" s="18"/>
    </row>
    <row r="1193" spans="2:6" ht="12" customHeight="1" x14ac:dyDescent="0.2">
      <c r="B1193" s="17"/>
      <c r="C1193" s="18"/>
      <c r="E1193" s="18"/>
      <c r="F1193" s="18"/>
    </row>
    <row r="1194" spans="2:6" ht="12" customHeight="1" x14ac:dyDescent="0.2">
      <c r="B1194" s="17"/>
      <c r="C1194" s="18"/>
      <c r="E1194" s="18"/>
      <c r="F1194" s="18"/>
    </row>
    <row r="1195" spans="2:6" ht="12" customHeight="1" x14ac:dyDescent="0.2">
      <c r="B1195" s="17"/>
      <c r="C1195" s="18"/>
      <c r="E1195" s="18"/>
      <c r="F1195" s="18"/>
    </row>
    <row r="1196" spans="2:6" ht="12" customHeight="1" x14ac:dyDescent="0.2">
      <c r="B1196" s="17"/>
      <c r="C1196" s="18"/>
      <c r="E1196" s="18"/>
      <c r="F1196" s="18"/>
    </row>
    <row r="1197" spans="2:6" ht="12" customHeight="1" x14ac:dyDescent="0.2">
      <c r="B1197" s="17"/>
      <c r="C1197" s="18"/>
      <c r="E1197" s="18"/>
      <c r="F1197" s="18"/>
    </row>
    <row r="1198" spans="2:6" ht="12" customHeight="1" x14ac:dyDescent="0.2">
      <c r="B1198" s="17"/>
      <c r="C1198" s="18"/>
      <c r="E1198" s="18"/>
      <c r="F1198" s="18"/>
    </row>
    <row r="1199" spans="2:6" ht="12" customHeight="1" x14ac:dyDescent="0.2">
      <c r="B1199" s="17"/>
      <c r="C1199" s="18"/>
      <c r="E1199" s="18"/>
      <c r="F1199" s="18"/>
    </row>
    <row r="1200" spans="2:6" ht="12" customHeight="1" x14ac:dyDescent="0.2">
      <c r="B1200" s="17"/>
      <c r="C1200" s="18"/>
      <c r="E1200" s="18"/>
      <c r="F1200" s="18"/>
    </row>
    <row r="1201" spans="2:6" ht="12" customHeight="1" x14ac:dyDescent="0.2">
      <c r="B1201" s="17"/>
      <c r="C1201" s="18"/>
      <c r="E1201" s="18"/>
      <c r="F1201" s="18"/>
    </row>
    <row r="1202" spans="2:6" ht="12" customHeight="1" x14ac:dyDescent="0.2">
      <c r="B1202" s="17"/>
      <c r="C1202" s="18"/>
      <c r="E1202" s="18"/>
      <c r="F1202" s="18"/>
    </row>
    <row r="1203" spans="2:6" ht="12" customHeight="1" x14ac:dyDescent="0.2">
      <c r="B1203" s="17"/>
      <c r="C1203" s="18"/>
      <c r="E1203" s="18"/>
      <c r="F1203" s="18"/>
    </row>
    <row r="1204" spans="2:6" ht="12" customHeight="1" x14ac:dyDescent="0.2">
      <c r="B1204" s="17"/>
      <c r="C1204" s="18"/>
      <c r="E1204" s="18"/>
      <c r="F1204" s="18"/>
    </row>
    <row r="1205" spans="2:6" ht="12" customHeight="1" x14ac:dyDescent="0.2">
      <c r="B1205" s="17"/>
      <c r="C1205" s="18"/>
      <c r="E1205" s="18"/>
      <c r="F1205" s="18"/>
    </row>
    <row r="1206" spans="2:6" ht="12" customHeight="1" x14ac:dyDescent="0.2">
      <c r="B1206" s="17"/>
      <c r="C1206" s="18"/>
      <c r="E1206" s="18"/>
      <c r="F1206" s="18"/>
    </row>
    <row r="1207" spans="2:6" ht="12" customHeight="1" x14ac:dyDescent="0.2">
      <c r="B1207" s="17"/>
      <c r="C1207" s="18"/>
      <c r="E1207" s="18"/>
      <c r="F1207" s="18"/>
    </row>
    <row r="1208" spans="2:6" ht="12" customHeight="1" x14ac:dyDescent="0.2">
      <c r="B1208" s="17"/>
      <c r="C1208" s="18"/>
      <c r="E1208" s="18"/>
      <c r="F1208" s="18"/>
    </row>
    <row r="1209" spans="2:6" ht="12" customHeight="1" x14ac:dyDescent="0.2">
      <c r="B1209" s="17"/>
      <c r="C1209" s="18"/>
      <c r="E1209" s="18"/>
      <c r="F1209" s="18"/>
    </row>
    <row r="1210" spans="2:6" ht="12" customHeight="1" x14ac:dyDescent="0.2">
      <c r="B1210" s="17"/>
      <c r="C1210" s="18"/>
      <c r="E1210" s="18"/>
      <c r="F1210" s="18"/>
    </row>
    <row r="1211" spans="2:6" ht="12" customHeight="1" x14ac:dyDescent="0.2">
      <c r="B1211" s="17"/>
      <c r="C1211" s="18"/>
      <c r="E1211" s="18"/>
      <c r="F1211" s="18"/>
    </row>
    <row r="1212" spans="2:6" ht="12" customHeight="1" x14ac:dyDescent="0.2">
      <c r="B1212" s="17"/>
      <c r="C1212" s="18"/>
      <c r="E1212" s="18"/>
      <c r="F1212" s="18"/>
    </row>
    <row r="1213" spans="2:6" ht="12" customHeight="1" x14ac:dyDescent="0.2">
      <c r="B1213" s="17"/>
      <c r="C1213" s="18"/>
      <c r="E1213" s="18"/>
      <c r="F1213" s="18"/>
    </row>
    <row r="1214" spans="2:6" ht="12" customHeight="1" x14ac:dyDescent="0.2">
      <c r="B1214" s="17"/>
      <c r="C1214" s="18"/>
      <c r="E1214" s="18"/>
      <c r="F1214" s="18"/>
    </row>
    <row r="1215" spans="2:6" ht="12" customHeight="1" x14ac:dyDescent="0.2">
      <c r="B1215" s="17"/>
      <c r="C1215" s="18"/>
      <c r="E1215" s="18"/>
      <c r="F1215" s="18"/>
    </row>
    <row r="1216" spans="2:6" ht="12" customHeight="1" x14ac:dyDescent="0.2">
      <c r="B1216" s="17"/>
      <c r="C1216" s="18"/>
      <c r="E1216" s="18"/>
      <c r="F1216" s="18"/>
    </row>
    <row r="1217" spans="2:6" ht="12" customHeight="1" x14ac:dyDescent="0.2">
      <c r="B1217" s="17"/>
      <c r="C1217" s="18"/>
      <c r="E1217" s="18"/>
      <c r="F1217" s="18"/>
    </row>
    <row r="1218" spans="2:6" ht="12" customHeight="1" x14ac:dyDescent="0.2">
      <c r="B1218" s="17"/>
      <c r="C1218" s="18"/>
      <c r="E1218" s="18"/>
      <c r="F1218" s="18"/>
    </row>
    <row r="1219" spans="2:6" ht="12" customHeight="1" x14ac:dyDescent="0.2">
      <c r="B1219" s="17"/>
      <c r="C1219" s="18"/>
      <c r="E1219" s="18"/>
      <c r="F1219" s="18"/>
    </row>
    <row r="1220" spans="2:6" ht="12" customHeight="1" x14ac:dyDescent="0.2">
      <c r="B1220" s="17"/>
      <c r="C1220" s="18"/>
      <c r="E1220" s="18"/>
      <c r="F1220" s="18"/>
    </row>
    <row r="1221" spans="2:6" ht="12" customHeight="1" x14ac:dyDescent="0.2">
      <c r="B1221" s="17"/>
      <c r="C1221" s="18"/>
      <c r="E1221" s="18"/>
      <c r="F1221" s="18"/>
    </row>
    <row r="1222" spans="2:6" ht="12" customHeight="1" x14ac:dyDescent="0.2">
      <c r="B1222" s="17"/>
      <c r="C1222" s="18"/>
      <c r="E1222" s="18"/>
      <c r="F1222" s="18"/>
    </row>
    <row r="1223" spans="2:6" ht="12" customHeight="1" x14ac:dyDescent="0.2">
      <c r="B1223" s="17"/>
      <c r="C1223" s="18"/>
      <c r="E1223" s="18"/>
      <c r="F1223" s="18"/>
    </row>
    <row r="1224" spans="2:6" ht="12" customHeight="1" x14ac:dyDescent="0.2">
      <c r="B1224" s="17"/>
      <c r="C1224" s="18"/>
      <c r="E1224" s="18"/>
      <c r="F1224" s="18"/>
    </row>
    <row r="1225" spans="2:6" ht="12" customHeight="1" x14ac:dyDescent="0.2">
      <c r="B1225" s="17"/>
      <c r="C1225" s="18"/>
      <c r="E1225" s="18"/>
      <c r="F1225" s="18"/>
    </row>
    <row r="1226" spans="2:6" ht="12" customHeight="1" x14ac:dyDescent="0.2">
      <c r="B1226" s="17"/>
      <c r="C1226" s="18"/>
      <c r="E1226" s="18"/>
      <c r="F1226" s="18"/>
    </row>
    <row r="1227" spans="2:6" ht="12" customHeight="1" x14ac:dyDescent="0.2">
      <c r="B1227" s="17"/>
      <c r="C1227" s="18"/>
      <c r="E1227" s="18"/>
      <c r="F1227" s="18"/>
    </row>
    <row r="1228" spans="2:6" ht="12" customHeight="1" x14ac:dyDescent="0.2">
      <c r="B1228" s="17"/>
      <c r="C1228" s="18"/>
      <c r="E1228" s="18"/>
      <c r="F1228" s="18"/>
    </row>
    <row r="1229" spans="2:6" ht="12" customHeight="1" x14ac:dyDescent="0.2">
      <c r="B1229" s="17"/>
      <c r="C1229" s="18"/>
      <c r="E1229" s="18"/>
      <c r="F1229" s="18"/>
    </row>
    <row r="1230" spans="2:6" ht="12" customHeight="1" x14ac:dyDescent="0.2">
      <c r="B1230" s="17"/>
      <c r="C1230" s="18"/>
      <c r="E1230" s="18"/>
      <c r="F1230" s="18"/>
    </row>
    <row r="1231" spans="2:6" ht="12" customHeight="1" x14ac:dyDescent="0.2">
      <c r="B1231" s="17"/>
      <c r="C1231" s="18"/>
      <c r="E1231" s="18"/>
      <c r="F1231" s="18"/>
    </row>
    <row r="1232" spans="2:6" ht="12" customHeight="1" x14ac:dyDescent="0.2">
      <c r="B1232" s="17"/>
      <c r="C1232" s="18"/>
      <c r="E1232" s="18"/>
      <c r="F1232" s="18"/>
    </row>
    <row r="1233" spans="2:6" ht="12" customHeight="1" x14ac:dyDescent="0.2">
      <c r="B1233" s="17"/>
      <c r="C1233" s="18"/>
      <c r="E1233" s="18"/>
      <c r="F1233" s="18"/>
    </row>
    <row r="1234" spans="2:6" ht="12" customHeight="1" x14ac:dyDescent="0.2">
      <c r="B1234" s="17"/>
      <c r="C1234" s="18"/>
      <c r="E1234" s="18"/>
      <c r="F1234" s="18"/>
    </row>
    <row r="1235" spans="2:6" ht="12" customHeight="1" x14ac:dyDescent="0.2">
      <c r="B1235" s="17"/>
      <c r="C1235" s="18"/>
      <c r="E1235" s="18"/>
      <c r="F1235" s="18"/>
    </row>
    <row r="1236" spans="2:6" ht="12" customHeight="1" x14ac:dyDescent="0.2">
      <c r="B1236" s="17"/>
      <c r="C1236" s="18"/>
      <c r="E1236" s="18"/>
      <c r="F1236" s="18"/>
    </row>
    <row r="1237" spans="2:6" ht="12" customHeight="1" x14ac:dyDescent="0.2">
      <c r="B1237" s="17"/>
      <c r="C1237" s="18"/>
      <c r="E1237" s="18"/>
      <c r="F1237" s="18"/>
    </row>
    <row r="1238" spans="2:6" ht="12" customHeight="1" x14ac:dyDescent="0.2">
      <c r="B1238" s="17"/>
      <c r="C1238" s="18"/>
      <c r="E1238" s="18"/>
      <c r="F1238" s="18"/>
    </row>
    <row r="1239" spans="2:6" ht="12" customHeight="1" x14ac:dyDescent="0.2">
      <c r="B1239" s="17"/>
      <c r="C1239" s="18"/>
      <c r="E1239" s="18"/>
      <c r="F1239" s="18"/>
    </row>
    <row r="1240" spans="2:6" ht="12" customHeight="1" x14ac:dyDescent="0.2">
      <c r="B1240" s="17"/>
      <c r="C1240" s="18"/>
      <c r="E1240" s="18"/>
      <c r="F1240" s="18"/>
    </row>
    <row r="1241" spans="2:6" ht="12" customHeight="1" x14ac:dyDescent="0.2">
      <c r="B1241" s="17"/>
      <c r="C1241" s="18"/>
      <c r="E1241" s="18"/>
      <c r="F1241" s="18"/>
    </row>
    <row r="1242" spans="2:6" ht="12" customHeight="1" x14ac:dyDescent="0.2">
      <c r="B1242" s="17"/>
      <c r="C1242" s="18"/>
      <c r="E1242" s="18"/>
      <c r="F1242" s="18"/>
    </row>
    <row r="1243" spans="2:6" ht="12" customHeight="1" x14ac:dyDescent="0.2">
      <c r="B1243" s="17"/>
      <c r="C1243" s="18"/>
      <c r="E1243" s="18"/>
      <c r="F1243" s="18"/>
    </row>
    <row r="1244" spans="2:6" ht="12" customHeight="1" x14ac:dyDescent="0.2">
      <c r="B1244" s="17"/>
      <c r="C1244" s="18"/>
      <c r="E1244" s="18"/>
      <c r="F1244" s="18"/>
    </row>
    <row r="1245" spans="2:6" ht="12" customHeight="1" x14ac:dyDescent="0.2">
      <c r="B1245" s="17"/>
      <c r="C1245" s="18"/>
      <c r="E1245" s="18"/>
      <c r="F1245" s="18"/>
    </row>
    <row r="1246" spans="2:6" ht="12" customHeight="1" x14ac:dyDescent="0.2">
      <c r="B1246" s="17"/>
      <c r="C1246" s="18"/>
      <c r="E1246" s="18"/>
      <c r="F1246" s="18"/>
    </row>
    <row r="1247" spans="2:6" ht="12" customHeight="1" x14ac:dyDescent="0.2">
      <c r="B1247" s="17"/>
      <c r="C1247" s="18"/>
      <c r="E1247" s="18"/>
      <c r="F1247" s="18"/>
    </row>
    <row r="1248" spans="2:6" ht="12" customHeight="1" x14ac:dyDescent="0.2">
      <c r="B1248" s="17"/>
      <c r="C1248" s="18"/>
      <c r="E1248" s="18"/>
      <c r="F1248" s="18"/>
    </row>
    <row r="1249" spans="2:6" ht="12" customHeight="1" x14ac:dyDescent="0.2">
      <c r="B1249" s="17"/>
      <c r="C1249" s="18"/>
      <c r="E1249" s="18"/>
      <c r="F1249" s="18"/>
    </row>
    <row r="1250" spans="2:6" ht="12" customHeight="1" x14ac:dyDescent="0.2">
      <c r="B1250" s="17"/>
      <c r="C1250" s="18"/>
      <c r="E1250" s="18"/>
      <c r="F1250" s="18"/>
    </row>
    <row r="1251" spans="2:6" ht="12" customHeight="1" x14ac:dyDescent="0.2">
      <c r="B1251" s="17"/>
      <c r="C1251" s="18"/>
      <c r="E1251" s="18"/>
      <c r="F1251" s="18"/>
    </row>
    <row r="1252" spans="2:6" ht="12" customHeight="1" x14ac:dyDescent="0.2">
      <c r="B1252" s="17"/>
      <c r="C1252" s="18"/>
      <c r="E1252" s="18"/>
      <c r="F1252" s="18"/>
    </row>
    <row r="1253" spans="2:6" ht="12" customHeight="1" x14ac:dyDescent="0.2">
      <c r="B1253" s="17"/>
      <c r="C1253" s="18"/>
      <c r="E1253" s="18"/>
      <c r="F1253" s="18"/>
    </row>
    <row r="1254" spans="2:6" ht="12" customHeight="1" x14ac:dyDescent="0.2">
      <c r="B1254" s="17"/>
      <c r="C1254" s="18"/>
      <c r="E1254" s="18"/>
      <c r="F1254" s="18"/>
    </row>
    <row r="1255" spans="2:6" ht="12" customHeight="1" x14ac:dyDescent="0.2">
      <c r="B1255" s="17"/>
      <c r="C1255" s="18"/>
      <c r="E1255" s="18"/>
      <c r="F1255" s="18"/>
    </row>
    <row r="1256" spans="2:6" ht="12" customHeight="1" x14ac:dyDescent="0.2">
      <c r="B1256" s="17"/>
      <c r="C1256" s="18"/>
      <c r="E1256" s="18"/>
      <c r="F1256" s="18"/>
    </row>
    <row r="1257" spans="2:6" ht="12" customHeight="1" x14ac:dyDescent="0.2">
      <c r="B1257" s="17"/>
      <c r="C1257" s="18"/>
      <c r="E1257" s="18"/>
      <c r="F1257" s="18"/>
    </row>
    <row r="1258" spans="2:6" ht="12" customHeight="1" x14ac:dyDescent="0.2">
      <c r="B1258" s="17"/>
      <c r="C1258" s="18"/>
      <c r="E1258" s="18"/>
      <c r="F1258" s="18"/>
    </row>
    <row r="1259" spans="2:6" ht="12" customHeight="1" x14ac:dyDescent="0.2">
      <c r="B1259" s="17"/>
      <c r="C1259" s="18"/>
      <c r="E1259" s="18"/>
      <c r="F1259" s="18"/>
    </row>
    <row r="1260" spans="2:6" ht="12" customHeight="1" x14ac:dyDescent="0.2">
      <c r="B1260" s="17"/>
      <c r="C1260" s="18"/>
      <c r="E1260" s="18"/>
      <c r="F1260" s="18"/>
    </row>
    <row r="1261" spans="2:6" ht="12" customHeight="1" x14ac:dyDescent="0.2">
      <c r="B1261" s="17"/>
      <c r="C1261" s="18"/>
      <c r="E1261" s="18"/>
      <c r="F1261" s="18"/>
    </row>
    <row r="1262" spans="2:6" ht="12" customHeight="1" x14ac:dyDescent="0.2">
      <c r="B1262" s="17"/>
      <c r="C1262" s="18"/>
      <c r="E1262" s="18"/>
      <c r="F1262" s="18"/>
    </row>
    <row r="1263" spans="2:6" ht="12" customHeight="1" x14ac:dyDescent="0.2">
      <c r="B1263" s="17"/>
      <c r="C1263" s="18"/>
      <c r="E1263" s="18"/>
      <c r="F1263" s="18"/>
    </row>
    <row r="1264" spans="2:6" ht="12" customHeight="1" x14ac:dyDescent="0.2">
      <c r="B1264" s="17"/>
      <c r="C1264" s="18"/>
      <c r="E1264" s="18"/>
      <c r="F1264" s="18"/>
    </row>
    <row r="1265" spans="2:6" ht="12" customHeight="1" x14ac:dyDescent="0.2">
      <c r="B1265" s="17"/>
      <c r="C1265" s="18"/>
      <c r="E1265" s="18"/>
      <c r="F1265" s="18"/>
    </row>
    <row r="1266" spans="2:6" ht="12" customHeight="1" x14ac:dyDescent="0.2">
      <c r="B1266" s="17"/>
      <c r="C1266" s="18"/>
      <c r="E1266" s="18"/>
      <c r="F1266" s="18"/>
    </row>
    <row r="1267" spans="2:6" ht="12" customHeight="1" x14ac:dyDescent="0.2">
      <c r="B1267" s="17"/>
      <c r="C1267" s="18"/>
      <c r="E1267" s="18"/>
      <c r="F1267" s="18"/>
    </row>
    <row r="1268" spans="2:6" ht="12" customHeight="1" x14ac:dyDescent="0.2">
      <c r="B1268" s="17"/>
      <c r="C1268" s="18"/>
      <c r="E1268" s="18"/>
      <c r="F1268" s="18"/>
    </row>
    <row r="1269" spans="2:6" ht="12" customHeight="1" x14ac:dyDescent="0.2">
      <c r="B1269" s="17"/>
      <c r="C1269" s="18"/>
      <c r="E1269" s="18"/>
      <c r="F1269" s="18"/>
    </row>
    <row r="1270" spans="2:6" ht="12" customHeight="1" x14ac:dyDescent="0.2">
      <c r="B1270" s="17"/>
      <c r="C1270" s="18"/>
      <c r="E1270" s="18"/>
      <c r="F1270" s="18"/>
    </row>
    <row r="1271" spans="2:6" ht="12" customHeight="1" x14ac:dyDescent="0.2">
      <c r="B1271" s="17"/>
      <c r="C1271" s="18"/>
      <c r="E1271" s="18"/>
      <c r="F1271" s="18"/>
    </row>
    <row r="1272" spans="2:6" ht="12" customHeight="1" x14ac:dyDescent="0.2">
      <c r="B1272" s="17"/>
      <c r="C1272" s="18"/>
      <c r="E1272" s="18"/>
      <c r="F1272" s="18"/>
    </row>
    <row r="1273" spans="2:6" ht="12" customHeight="1" x14ac:dyDescent="0.2">
      <c r="B1273" s="17"/>
      <c r="C1273" s="18"/>
      <c r="E1273" s="18"/>
      <c r="F1273" s="18"/>
    </row>
    <row r="1274" spans="2:6" ht="12" customHeight="1" x14ac:dyDescent="0.2">
      <c r="B1274" s="17"/>
      <c r="C1274" s="18"/>
      <c r="E1274" s="18"/>
      <c r="F1274" s="18"/>
    </row>
    <row r="1275" spans="2:6" ht="12" customHeight="1" x14ac:dyDescent="0.2">
      <c r="B1275" s="17"/>
      <c r="C1275" s="18"/>
      <c r="E1275" s="18"/>
      <c r="F1275" s="18"/>
    </row>
    <row r="1276" spans="2:6" ht="12" customHeight="1" x14ac:dyDescent="0.2">
      <c r="B1276" s="17"/>
      <c r="C1276" s="18"/>
      <c r="E1276" s="18"/>
      <c r="F1276" s="18"/>
    </row>
    <row r="1277" spans="2:6" ht="12" customHeight="1" x14ac:dyDescent="0.2">
      <c r="B1277" s="17"/>
      <c r="C1277" s="18"/>
      <c r="E1277" s="18"/>
      <c r="F1277" s="18"/>
    </row>
    <row r="1278" spans="2:6" ht="12" customHeight="1" x14ac:dyDescent="0.2">
      <c r="B1278" s="17"/>
      <c r="C1278" s="18"/>
      <c r="E1278" s="18"/>
      <c r="F1278" s="18"/>
    </row>
    <row r="1279" spans="2:6" ht="12" customHeight="1" x14ac:dyDescent="0.2">
      <c r="B1279" s="17"/>
      <c r="C1279" s="18"/>
      <c r="E1279" s="18"/>
      <c r="F1279" s="18"/>
    </row>
    <row r="1280" spans="2:6" ht="12" customHeight="1" x14ac:dyDescent="0.2">
      <c r="B1280" s="17"/>
      <c r="C1280" s="18"/>
      <c r="E1280" s="18"/>
      <c r="F1280" s="18"/>
    </row>
    <row r="1281" spans="2:6" ht="12" customHeight="1" x14ac:dyDescent="0.2">
      <c r="B1281" s="17"/>
      <c r="C1281" s="18"/>
      <c r="E1281" s="18"/>
      <c r="F1281" s="18"/>
    </row>
    <row r="1282" spans="2:6" ht="12" customHeight="1" x14ac:dyDescent="0.2">
      <c r="B1282" s="17"/>
      <c r="C1282" s="18"/>
      <c r="E1282" s="18"/>
      <c r="F1282" s="18"/>
    </row>
    <row r="1283" spans="2:6" ht="12" customHeight="1" x14ac:dyDescent="0.2">
      <c r="B1283" s="17"/>
      <c r="C1283" s="18"/>
      <c r="E1283" s="18"/>
      <c r="F1283" s="18"/>
    </row>
    <row r="1284" spans="2:6" ht="12" customHeight="1" x14ac:dyDescent="0.2">
      <c r="B1284" s="17"/>
      <c r="C1284" s="18"/>
      <c r="E1284" s="18"/>
      <c r="F1284" s="18"/>
    </row>
    <row r="1285" spans="2:6" ht="12" customHeight="1" x14ac:dyDescent="0.2">
      <c r="B1285" s="17"/>
      <c r="C1285" s="18"/>
      <c r="E1285" s="18"/>
      <c r="F1285" s="18"/>
    </row>
    <row r="1286" spans="2:6" ht="12" customHeight="1" x14ac:dyDescent="0.2">
      <c r="B1286" s="17"/>
      <c r="C1286" s="18"/>
      <c r="E1286" s="18"/>
      <c r="F1286" s="18"/>
    </row>
    <row r="1287" spans="2:6" ht="12" customHeight="1" x14ac:dyDescent="0.2">
      <c r="B1287" s="17"/>
      <c r="C1287" s="18"/>
      <c r="E1287" s="18"/>
      <c r="F1287" s="18"/>
    </row>
    <row r="1288" spans="2:6" ht="12" customHeight="1" x14ac:dyDescent="0.2">
      <c r="B1288" s="17"/>
      <c r="C1288" s="18"/>
      <c r="E1288" s="18"/>
      <c r="F1288" s="18"/>
    </row>
    <row r="1289" spans="2:6" ht="12" customHeight="1" x14ac:dyDescent="0.2">
      <c r="B1289" s="17"/>
      <c r="C1289" s="18"/>
      <c r="E1289" s="18"/>
      <c r="F1289" s="18"/>
    </row>
    <row r="1290" spans="2:6" ht="12" customHeight="1" x14ac:dyDescent="0.2">
      <c r="B1290" s="17"/>
      <c r="C1290" s="18"/>
      <c r="E1290" s="18"/>
      <c r="F1290" s="18"/>
    </row>
    <row r="1291" spans="2:6" ht="12" customHeight="1" x14ac:dyDescent="0.2">
      <c r="B1291" s="17"/>
      <c r="C1291" s="18"/>
      <c r="E1291" s="18"/>
      <c r="F1291" s="18"/>
    </row>
    <row r="1292" spans="2:6" ht="12" customHeight="1" x14ac:dyDescent="0.2">
      <c r="B1292" s="17"/>
      <c r="C1292" s="18"/>
      <c r="E1292" s="18"/>
      <c r="F1292" s="18"/>
    </row>
    <row r="1293" spans="2:6" ht="12" customHeight="1" x14ac:dyDescent="0.2">
      <c r="B1293" s="17"/>
      <c r="C1293" s="18"/>
      <c r="E1293" s="18"/>
      <c r="F1293" s="18"/>
    </row>
    <row r="1294" spans="2:6" ht="12" customHeight="1" x14ac:dyDescent="0.2">
      <c r="B1294" s="17"/>
      <c r="C1294" s="18"/>
      <c r="E1294" s="18"/>
      <c r="F1294" s="18"/>
    </row>
    <row r="1295" spans="2:6" ht="12" customHeight="1" x14ac:dyDescent="0.2">
      <c r="B1295" s="17"/>
      <c r="C1295" s="18"/>
      <c r="E1295" s="18"/>
      <c r="F1295" s="18"/>
    </row>
    <row r="1296" spans="2:6" ht="12" customHeight="1" x14ac:dyDescent="0.2">
      <c r="B1296" s="17"/>
      <c r="C1296" s="18"/>
      <c r="E1296" s="18"/>
      <c r="F1296" s="18"/>
    </row>
    <row r="1297" spans="2:6" ht="12" customHeight="1" x14ac:dyDescent="0.2">
      <c r="B1297" s="17"/>
      <c r="C1297" s="18"/>
      <c r="E1297" s="18"/>
      <c r="F1297" s="18"/>
    </row>
    <row r="1298" spans="2:6" ht="12" customHeight="1" x14ac:dyDescent="0.2">
      <c r="B1298" s="17"/>
      <c r="C1298" s="18"/>
      <c r="E1298" s="18"/>
      <c r="F1298" s="18"/>
    </row>
    <row r="1299" spans="2:6" ht="12" customHeight="1" x14ac:dyDescent="0.2">
      <c r="B1299" s="17"/>
      <c r="C1299" s="18"/>
      <c r="E1299" s="18"/>
      <c r="F1299" s="18"/>
    </row>
    <row r="1300" spans="2:6" ht="12" customHeight="1" x14ac:dyDescent="0.2">
      <c r="B1300" s="17"/>
      <c r="C1300" s="18"/>
      <c r="E1300" s="18"/>
      <c r="F1300" s="18"/>
    </row>
    <row r="1301" spans="2:6" ht="12" customHeight="1" x14ac:dyDescent="0.2">
      <c r="B1301" s="17"/>
      <c r="C1301" s="18"/>
      <c r="E1301" s="18"/>
      <c r="F1301" s="18"/>
    </row>
    <row r="1302" spans="2:6" ht="12" customHeight="1" x14ac:dyDescent="0.2">
      <c r="B1302" s="17"/>
      <c r="C1302" s="18"/>
      <c r="E1302" s="18"/>
      <c r="F1302" s="18"/>
    </row>
    <row r="1303" spans="2:6" ht="12" customHeight="1" x14ac:dyDescent="0.2">
      <c r="B1303" s="17"/>
      <c r="C1303" s="18"/>
      <c r="E1303" s="18"/>
      <c r="F1303" s="18"/>
    </row>
    <row r="1304" spans="2:6" ht="12" customHeight="1" x14ac:dyDescent="0.2">
      <c r="B1304" s="17"/>
      <c r="C1304" s="18"/>
      <c r="E1304" s="18"/>
      <c r="F1304" s="18"/>
    </row>
    <row r="1305" spans="2:6" ht="12" customHeight="1" x14ac:dyDescent="0.2">
      <c r="B1305" s="17"/>
      <c r="C1305" s="18"/>
      <c r="E1305" s="18"/>
      <c r="F1305" s="18"/>
    </row>
    <row r="1306" spans="2:6" ht="12" customHeight="1" x14ac:dyDescent="0.2">
      <c r="B1306" s="17"/>
      <c r="C1306" s="18"/>
      <c r="E1306" s="18"/>
      <c r="F1306" s="18"/>
    </row>
    <row r="1307" spans="2:6" ht="12" customHeight="1" x14ac:dyDescent="0.2">
      <c r="B1307" s="17"/>
      <c r="C1307" s="18"/>
      <c r="E1307" s="18"/>
      <c r="F1307" s="18"/>
    </row>
    <row r="1308" spans="2:6" ht="12" customHeight="1" x14ac:dyDescent="0.2">
      <c r="B1308" s="17"/>
      <c r="C1308" s="18"/>
      <c r="E1308" s="18"/>
      <c r="F1308" s="18"/>
    </row>
    <row r="1309" spans="2:6" ht="12" customHeight="1" x14ac:dyDescent="0.2">
      <c r="B1309" s="17"/>
      <c r="C1309" s="18"/>
      <c r="E1309" s="18"/>
      <c r="F1309" s="18"/>
    </row>
    <row r="1310" spans="2:6" ht="12" customHeight="1" x14ac:dyDescent="0.2">
      <c r="B1310" s="17"/>
      <c r="C1310" s="18"/>
      <c r="E1310" s="18"/>
      <c r="F1310" s="18"/>
    </row>
    <row r="1311" spans="2:6" ht="12" customHeight="1" x14ac:dyDescent="0.2">
      <c r="B1311" s="17"/>
      <c r="C1311" s="18"/>
      <c r="E1311" s="18"/>
      <c r="F1311" s="18"/>
    </row>
    <row r="1312" spans="2:6" ht="12" customHeight="1" x14ac:dyDescent="0.2">
      <c r="B1312" s="17"/>
      <c r="C1312" s="18"/>
      <c r="E1312" s="18"/>
      <c r="F1312" s="18"/>
    </row>
    <row r="1313" spans="2:6" ht="12" customHeight="1" x14ac:dyDescent="0.2">
      <c r="B1313" s="17"/>
      <c r="C1313" s="18"/>
      <c r="E1313" s="18"/>
      <c r="F1313" s="18"/>
    </row>
    <row r="1314" spans="2:6" ht="12" customHeight="1" x14ac:dyDescent="0.2">
      <c r="B1314" s="17"/>
      <c r="C1314" s="18"/>
      <c r="E1314" s="18"/>
      <c r="F1314" s="18"/>
    </row>
    <row r="1315" spans="2:6" ht="12" customHeight="1" x14ac:dyDescent="0.2">
      <c r="B1315" s="17"/>
      <c r="C1315" s="18"/>
      <c r="E1315" s="18"/>
      <c r="F1315" s="18"/>
    </row>
    <row r="1316" spans="2:6" ht="12" customHeight="1" x14ac:dyDescent="0.2">
      <c r="B1316" s="17"/>
      <c r="C1316" s="18"/>
      <c r="E1316" s="18"/>
      <c r="F1316" s="18"/>
    </row>
    <row r="1317" spans="2:6" ht="12" customHeight="1" x14ac:dyDescent="0.2">
      <c r="B1317" s="17"/>
      <c r="C1317" s="18"/>
      <c r="E1317" s="18"/>
      <c r="F1317" s="18"/>
    </row>
    <row r="1318" spans="2:6" ht="12" customHeight="1" x14ac:dyDescent="0.2">
      <c r="B1318" s="17"/>
      <c r="C1318" s="18"/>
      <c r="E1318" s="18"/>
      <c r="F1318" s="18"/>
    </row>
    <row r="1319" spans="2:6" ht="12" customHeight="1" x14ac:dyDescent="0.2">
      <c r="B1319" s="17"/>
      <c r="C1319" s="18"/>
      <c r="E1319" s="18"/>
      <c r="F1319" s="18"/>
    </row>
    <row r="1320" spans="2:6" ht="12" customHeight="1" x14ac:dyDescent="0.2">
      <c r="B1320" s="17"/>
      <c r="C1320" s="18"/>
      <c r="E1320" s="18"/>
      <c r="F1320" s="18"/>
    </row>
    <row r="1321" spans="2:6" ht="12" customHeight="1" x14ac:dyDescent="0.2">
      <c r="B1321" s="17"/>
      <c r="C1321" s="18"/>
      <c r="E1321" s="18"/>
      <c r="F1321" s="18"/>
    </row>
    <row r="1322" spans="2:6" ht="12" customHeight="1" x14ac:dyDescent="0.2">
      <c r="B1322" s="17"/>
      <c r="C1322" s="18"/>
      <c r="E1322" s="18"/>
      <c r="F1322" s="18"/>
    </row>
    <row r="1323" spans="2:6" ht="12" customHeight="1" x14ac:dyDescent="0.2">
      <c r="B1323" s="17"/>
      <c r="C1323" s="18"/>
      <c r="E1323" s="18"/>
      <c r="F1323" s="18"/>
    </row>
    <row r="1324" spans="2:6" ht="12" customHeight="1" x14ac:dyDescent="0.2">
      <c r="B1324" s="17"/>
      <c r="C1324" s="18"/>
      <c r="E1324" s="18"/>
      <c r="F1324" s="18"/>
    </row>
    <row r="1325" spans="2:6" ht="12" customHeight="1" x14ac:dyDescent="0.2">
      <c r="B1325" s="17"/>
      <c r="C1325" s="18"/>
      <c r="E1325" s="18"/>
      <c r="F1325" s="18"/>
    </row>
    <row r="1326" spans="2:6" ht="12" customHeight="1" x14ac:dyDescent="0.2">
      <c r="B1326" s="17"/>
      <c r="C1326" s="18"/>
      <c r="E1326" s="18"/>
      <c r="F1326" s="18"/>
    </row>
    <row r="1327" spans="2:6" ht="12" customHeight="1" x14ac:dyDescent="0.2">
      <c r="B1327" s="17"/>
      <c r="C1327" s="18"/>
      <c r="E1327" s="18"/>
      <c r="F1327" s="18"/>
    </row>
    <row r="1328" spans="2:6" ht="12" customHeight="1" x14ac:dyDescent="0.2">
      <c r="B1328" s="17"/>
      <c r="C1328" s="18"/>
      <c r="E1328" s="18"/>
      <c r="F1328" s="18"/>
    </row>
    <row r="1329" spans="2:6" ht="12" customHeight="1" x14ac:dyDescent="0.2">
      <c r="B1329" s="17"/>
      <c r="C1329" s="18"/>
      <c r="E1329" s="18"/>
      <c r="F1329" s="18"/>
    </row>
    <row r="1330" spans="2:6" ht="12" customHeight="1" x14ac:dyDescent="0.2">
      <c r="B1330" s="17"/>
      <c r="C1330" s="18"/>
      <c r="E1330" s="18"/>
      <c r="F1330" s="18"/>
    </row>
    <row r="1331" spans="2:6" ht="12" customHeight="1" x14ac:dyDescent="0.2">
      <c r="B1331" s="17"/>
      <c r="C1331" s="18"/>
      <c r="E1331" s="18"/>
      <c r="F1331" s="18"/>
    </row>
    <row r="1332" spans="2:6" ht="12" customHeight="1" x14ac:dyDescent="0.2">
      <c r="B1332" s="17"/>
      <c r="C1332" s="18"/>
      <c r="E1332" s="18"/>
      <c r="F1332" s="18"/>
    </row>
    <row r="1333" spans="2:6" ht="12" customHeight="1" x14ac:dyDescent="0.2">
      <c r="B1333" s="17"/>
      <c r="C1333" s="18"/>
      <c r="E1333" s="18"/>
      <c r="F1333" s="18"/>
    </row>
    <row r="1334" spans="2:6" ht="12" customHeight="1" x14ac:dyDescent="0.2">
      <c r="B1334" s="17"/>
      <c r="C1334" s="18"/>
      <c r="E1334" s="18"/>
      <c r="F1334" s="18"/>
    </row>
    <row r="1335" spans="2:6" ht="12" customHeight="1" x14ac:dyDescent="0.2">
      <c r="B1335" s="17"/>
      <c r="C1335" s="18"/>
      <c r="E1335" s="18"/>
      <c r="F1335" s="18"/>
    </row>
    <row r="1336" spans="2:6" ht="12" customHeight="1" x14ac:dyDescent="0.2">
      <c r="B1336" s="17"/>
      <c r="C1336" s="18"/>
      <c r="E1336" s="18"/>
      <c r="F1336" s="18"/>
    </row>
    <row r="1337" spans="2:6" ht="12" customHeight="1" x14ac:dyDescent="0.2">
      <c r="B1337" s="17"/>
      <c r="C1337" s="18"/>
      <c r="E1337" s="18"/>
      <c r="F1337" s="18"/>
    </row>
    <row r="1338" spans="2:6" ht="12" customHeight="1" x14ac:dyDescent="0.2">
      <c r="B1338" s="17"/>
      <c r="C1338" s="18"/>
      <c r="E1338" s="18"/>
      <c r="F1338" s="18"/>
    </row>
    <row r="1339" spans="2:6" ht="12" customHeight="1" x14ac:dyDescent="0.2">
      <c r="B1339" s="17"/>
      <c r="C1339" s="18"/>
      <c r="E1339" s="18"/>
      <c r="F1339" s="18"/>
    </row>
    <row r="1340" spans="2:6" ht="12" customHeight="1" x14ac:dyDescent="0.2">
      <c r="B1340" s="17"/>
      <c r="C1340" s="18"/>
      <c r="E1340" s="18"/>
      <c r="F1340" s="18"/>
    </row>
    <row r="1341" spans="2:6" ht="12" customHeight="1" x14ac:dyDescent="0.2">
      <c r="B1341" s="17"/>
      <c r="C1341" s="18"/>
      <c r="E1341" s="18"/>
      <c r="F1341" s="18"/>
    </row>
    <row r="1342" spans="2:6" ht="12" customHeight="1" x14ac:dyDescent="0.2">
      <c r="B1342" s="17"/>
      <c r="C1342" s="18"/>
      <c r="E1342" s="18"/>
      <c r="F1342" s="18"/>
    </row>
    <row r="1343" spans="2:6" ht="12" customHeight="1" x14ac:dyDescent="0.2">
      <c r="B1343" s="17"/>
      <c r="C1343" s="18"/>
      <c r="E1343" s="18"/>
      <c r="F1343" s="18"/>
    </row>
    <row r="1344" spans="2:6" ht="12" customHeight="1" x14ac:dyDescent="0.2">
      <c r="B1344" s="17"/>
      <c r="C1344" s="18"/>
      <c r="E1344" s="18"/>
      <c r="F1344" s="18"/>
    </row>
    <row r="1345" spans="2:6" ht="12" customHeight="1" x14ac:dyDescent="0.2">
      <c r="B1345" s="17"/>
      <c r="C1345" s="18"/>
      <c r="E1345" s="18"/>
      <c r="F1345" s="18"/>
    </row>
    <row r="1346" spans="2:6" ht="12" customHeight="1" x14ac:dyDescent="0.2">
      <c r="B1346" s="17"/>
      <c r="C1346" s="18"/>
      <c r="E1346" s="18"/>
      <c r="F1346" s="18"/>
    </row>
    <row r="1347" spans="2:6" ht="12" customHeight="1" x14ac:dyDescent="0.2">
      <c r="B1347" s="17"/>
      <c r="C1347" s="18"/>
      <c r="E1347" s="18"/>
      <c r="F1347" s="18"/>
    </row>
    <row r="1348" spans="2:6" ht="12" customHeight="1" x14ac:dyDescent="0.2">
      <c r="B1348" s="17"/>
      <c r="C1348" s="18"/>
      <c r="E1348" s="18"/>
      <c r="F1348" s="18"/>
    </row>
    <row r="1349" spans="2:6" ht="12" customHeight="1" x14ac:dyDescent="0.2">
      <c r="B1349" s="17"/>
      <c r="C1349" s="18"/>
      <c r="E1349" s="18"/>
      <c r="F1349" s="18"/>
    </row>
    <row r="1350" spans="2:6" ht="12" customHeight="1" x14ac:dyDescent="0.2">
      <c r="B1350" s="17"/>
      <c r="C1350" s="18"/>
      <c r="E1350" s="18"/>
      <c r="F1350" s="18"/>
    </row>
    <row r="1351" spans="2:6" ht="12" customHeight="1" x14ac:dyDescent="0.2">
      <c r="B1351" s="17"/>
      <c r="C1351" s="18"/>
      <c r="E1351" s="18"/>
      <c r="F1351" s="18"/>
    </row>
    <row r="1352" spans="2:6" ht="12" customHeight="1" x14ac:dyDescent="0.2">
      <c r="B1352" s="17"/>
      <c r="C1352" s="18"/>
      <c r="E1352" s="18"/>
      <c r="F1352" s="18"/>
    </row>
    <row r="1353" spans="2:6" ht="12" customHeight="1" x14ac:dyDescent="0.2">
      <c r="B1353" s="17"/>
      <c r="C1353" s="18"/>
      <c r="E1353" s="18"/>
      <c r="F1353" s="18"/>
    </row>
    <row r="1354" spans="2:6" ht="12" customHeight="1" x14ac:dyDescent="0.2">
      <c r="B1354" s="17"/>
      <c r="C1354" s="18"/>
      <c r="E1354" s="18"/>
      <c r="F1354" s="18"/>
    </row>
    <row r="1355" spans="2:6" ht="12" customHeight="1" x14ac:dyDescent="0.2">
      <c r="B1355" s="17"/>
      <c r="C1355" s="18"/>
      <c r="E1355" s="18"/>
      <c r="F1355" s="18"/>
    </row>
    <row r="1356" spans="2:6" ht="12" customHeight="1" x14ac:dyDescent="0.2">
      <c r="B1356" s="17"/>
      <c r="C1356" s="18"/>
      <c r="E1356" s="18"/>
      <c r="F1356" s="18"/>
    </row>
    <row r="1357" spans="2:6" ht="12" customHeight="1" x14ac:dyDescent="0.2">
      <c r="B1357" s="17"/>
      <c r="C1357" s="18"/>
      <c r="E1357" s="18"/>
      <c r="F1357" s="18"/>
    </row>
    <row r="1358" spans="2:6" ht="12" customHeight="1" x14ac:dyDescent="0.2">
      <c r="B1358" s="17"/>
      <c r="C1358" s="18"/>
      <c r="E1358" s="18"/>
      <c r="F1358" s="18"/>
    </row>
    <row r="1359" spans="2:6" ht="12" customHeight="1" x14ac:dyDescent="0.2">
      <c r="B1359" s="17"/>
      <c r="C1359" s="18"/>
      <c r="E1359" s="18"/>
      <c r="F1359" s="18"/>
    </row>
    <row r="1360" spans="2:6" ht="12" customHeight="1" x14ac:dyDescent="0.2">
      <c r="B1360" s="17"/>
      <c r="C1360" s="18"/>
      <c r="E1360" s="18"/>
      <c r="F1360" s="18"/>
    </row>
    <row r="1361" spans="2:6" ht="12" customHeight="1" x14ac:dyDescent="0.2">
      <c r="B1361" s="17"/>
      <c r="C1361" s="18"/>
      <c r="E1361" s="18"/>
      <c r="F1361" s="18"/>
    </row>
    <row r="1362" spans="2:6" ht="12" customHeight="1" x14ac:dyDescent="0.2">
      <c r="B1362" s="17"/>
      <c r="C1362" s="18"/>
      <c r="E1362" s="18"/>
      <c r="F1362" s="18"/>
    </row>
    <row r="1363" spans="2:6" ht="12" customHeight="1" x14ac:dyDescent="0.2">
      <c r="B1363" s="17"/>
      <c r="C1363" s="18"/>
      <c r="E1363" s="18"/>
      <c r="F1363" s="18"/>
    </row>
    <row r="1364" spans="2:6" ht="12" customHeight="1" x14ac:dyDescent="0.2">
      <c r="B1364" s="17"/>
      <c r="C1364" s="18"/>
      <c r="E1364" s="18"/>
      <c r="F1364" s="18"/>
    </row>
    <row r="1365" spans="2:6" ht="12" customHeight="1" x14ac:dyDescent="0.2">
      <c r="B1365" s="17"/>
      <c r="C1365" s="18"/>
      <c r="E1365" s="18"/>
      <c r="F1365" s="18"/>
    </row>
    <row r="1366" spans="2:6" ht="12" customHeight="1" x14ac:dyDescent="0.2">
      <c r="B1366" s="17"/>
      <c r="C1366" s="18"/>
      <c r="E1366" s="18"/>
      <c r="F1366" s="18"/>
    </row>
    <row r="1367" spans="2:6" ht="12" customHeight="1" x14ac:dyDescent="0.2">
      <c r="B1367" s="17"/>
      <c r="C1367" s="18"/>
      <c r="E1367" s="18"/>
      <c r="F1367" s="18"/>
    </row>
    <row r="1368" spans="2:6" ht="12" customHeight="1" x14ac:dyDescent="0.2">
      <c r="B1368" s="17"/>
      <c r="C1368" s="18"/>
      <c r="E1368" s="18"/>
      <c r="F1368" s="18"/>
    </row>
    <row r="1369" spans="2:6" ht="12" customHeight="1" x14ac:dyDescent="0.2">
      <c r="B1369" s="17"/>
      <c r="C1369" s="18"/>
      <c r="E1369" s="18"/>
      <c r="F1369" s="18"/>
    </row>
    <row r="1370" spans="2:6" ht="12" customHeight="1" x14ac:dyDescent="0.2">
      <c r="B1370" s="17"/>
      <c r="C1370" s="18"/>
      <c r="E1370" s="18"/>
      <c r="F1370" s="18"/>
    </row>
    <row r="1371" spans="2:6" ht="12" customHeight="1" x14ac:dyDescent="0.2">
      <c r="B1371" s="17"/>
      <c r="C1371" s="18"/>
      <c r="E1371" s="18"/>
      <c r="F1371" s="18"/>
    </row>
    <row r="1372" spans="2:6" ht="12" customHeight="1" x14ac:dyDescent="0.2">
      <c r="B1372" s="17"/>
      <c r="C1372" s="18"/>
      <c r="E1372" s="18"/>
      <c r="F1372" s="18"/>
    </row>
    <row r="1373" spans="2:6" ht="12" customHeight="1" x14ac:dyDescent="0.2">
      <c r="B1373" s="17"/>
      <c r="C1373" s="18"/>
      <c r="E1373" s="18"/>
      <c r="F1373" s="18"/>
    </row>
    <row r="1374" spans="2:6" ht="12" customHeight="1" x14ac:dyDescent="0.2">
      <c r="B1374" s="17"/>
      <c r="C1374" s="18"/>
      <c r="E1374" s="18"/>
      <c r="F1374" s="18"/>
    </row>
    <row r="1375" spans="2:6" ht="12" customHeight="1" x14ac:dyDescent="0.2">
      <c r="B1375" s="17"/>
      <c r="C1375" s="18"/>
      <c r="E1375" s="18"/>
      <c r="F1375" s="18"/>
    </row>
    <row r="1376" spans="2:6" ht="12" customHeight="1" x14ac:dyDescent="0.2">
      <c r="B1376" s="17"/>
      <c r="C1376" s="18"/>
      <c r="E1376" s="18"/>
      <c r="F1376" s="18"/>
    </row>
    <row r="1377" spans="2:6" ht="12" customHeight="1" x14ac:dyDescent="0.2">
      <c r="B1377" s="17"/>
      <c r="C1377" s="18"/>
      <c r="E1377" s="18"/>
      <c r="F1377" s="18"/>
    </row>
    <row r="1378" spans="2:6" ht="12" customHeight="1" x14ac:dyDescent="0.2">
      <c r="B1378" s="17"/>
      <c r="C1378" s="18"/>
      <c r="E1378" s="18"/>
      <c r="F1378" s="18"/>
    </row>
    <row r="1379" spans="2:6" ht="12" customHeight="1" x14ac:dyDescent="0.2">
      <c r="B1379" s="17"/>
      <c r="C1379" s="18"/>
      <c r="E1379" s="18"/>
      <c r="F1379" s="18"/>
    </row>
    <row r="1380" spans="2:6" ht="12" customHeight="1" x14ac:dyDescent="0.2">
      <c r="B1380" s="17"/>
      <c r="C1380" s="18"/>
      <c r="E1380" s="18"/>
      <c r="F1380" s="18"/>
    </row>
    <row r="1381" spans="2:6" ht="12" customHeight="1" x14ac:dyDescent="0.2">
      <c r="B1381" s="17"/>
      <c r="C1381" s="18"/>
      <c r="E1381" s="18"/>
      <c r="F1381" s="18"/>
    </row>
    <row r="1382" spans="2:6" ht="12" customHeight="1" x14ac:dyDescent="0.2">
      <c r="B1382" s="17"/>
      <c r="C1382" s="18"/>
      <c r="E1382" s="18"/>
      <c r="F1382" s="18"/>
    </row>
    <row r="1383" spans="2:6" ht="12" customHeight="1" x14ac:dyDescent="0.2">
      <c r="B1383" s="17"/>
      <c r="C1383" s="18"/>
      <c r="E1383" s="18"/>
      <c r="F1383" s="18"/>
    </row>
    <row r="1384" spans="2:6" ht="12" customHeight="1" x14ac:dyDescent="0.2">
      <c r="B1384" s="17"/>
      <c r="C1384" s="18"/>
      <c r="E1384" s="18"/>
      <c r="F1384" s="18"/>
    </row>
    <row r="1385" spans="2:6" ht="12" customHeight="1" x14ac:dyDescent="0.2">
      <c r="B1385" s="17"/>
      <c r="C1385" s="18"/>
      <c r="E1385" s="18"/>
      <c r="F1385" s="18"/>
    </row>
    <row r="1386" spans="2:6" ht="12" customHeight="1" x14ac:dyDescent="0.2">
      <c r="B1386" s="17"/>
      <c r="C1386" s="18"/>
      <c r="E1386" s="18"/>
      <c r="F1386" s="18"/>
    </row>
    <row r="1387" spans="2:6" ht="12" customHeight="1" x14ac:dyDescent="0.2">
      <c r="B1387" s="17"/>
      <c r="C1387" s="18"/>
      <c r="E1387" s="18"/>
      <c r="F1387" s="18"/>
    </row>
    <row r="1388" spans="2:6" ht="12" customHeight="1" x14ac:dyDescent="0.2">
      <c r="B1388" s="17"/>
      <c r="C1388" s="18"/>
      <c r="E1388" s="18"/>
      <c r="F1388" s="18"/>
    </row>
    <row r="1389" spans="2:6" ht="12" customHeight="1" x14ac:dyDescent="0.2">
      <c r="B1389" s="17"/>
      <c r="C1389" s="18"/>
      <c r="E1389" s="18"/>
      <c r="F1389" s="18"/>
    </row>
    <row r="1390" spans="2:6" ht="12" customHeight="1" x14ac:dyDescent="0.2">
      <c r="B1390" s="17"/>
      <c r="C1390" s="18"/>
      <c r="E1390" s="18"/>
      <c r="F1390" s="18"/>
    </row>
    <row r="1391" spans="2:6" ht="12" customHeight="1" x14ac:dyDescent="0.2">
      <c r="B1391" s="17"/>
      <c r="C1391" s="18"/>
      <c r="E1391" s="18"/>
      <c r="F1391" s="18"/>
    </row>
    <row r="1392" spans="2:6" ht="12" customHeight="1" x14ac:dyDescent="0.2">
      <c r="B1392" s="17"/>
      <c r="C1392" s="18"/>
      <c r="E1392" s="18"/>
      <c r="F1392" s="18"/>
    </row>
    <row r="1393" spans="2:6" ht="12" customHeight="1" x14ac:dyDescent="0.2">
      <c r="B1393" s="17"/>
      <c r="C1393" s="18"/>
      <c r="E1393" s="18"/>
      <c r="F1393" s="18"/>
    </row>
    <row r="1394" spans="2:6" ht="12" customHeight="1" x14ac:dyDescent="0.2">
      <c r="B1394" s="17"/>
      <c r="C1394" s="18"/>
      <c r="E1394" s="18"/>
      <c r="F1394" s="18"/>
    </row>
    <row r="1395" spans="2:6" ht="12" customHeight="1" x14ac:dyDescent="0.2">
      <c r="B1395" s="17"/>
      <c r="C1395" s="18"/>
      <c r="E1395" s="18"/>
      <c r="F1395" s="18"/>
    </row>
    <row r="1396" spans="2:6" ht="12" customHeight="1" x14ac:dyDescent="0.2">
      <c r="B1396" s="17"/>
      <c r="C1396" s="18"/>
      <c r="E1396" s="18"/>
      <c r="F1396" s="18"/>
    </row>
    <row r="1397" spans="2:6" ht="12" customHeight="1" x14ac:dyDescent="0.2">
      <c r="B1397" s="17"/>
      <c r="C1397" s="18"/>
      <c r="E1397" s="18"/>
      <c r="F1397" s="18"/>
    </row>
    <row r="1398" spans="2:6" ht="12" customHeight="1" x14ac:dyDescent="0.2">
      <c r="B1398" s="17"/>
      <c r="C1398" s="18"/>
      <c r="E1398" s="18"/>
      <c r="F1398" s="18"/>
    </row>
    <row r="1399" spans="2:6" ht="12" customHeight="1" x14ac:dyDescent="0.2">
      <c r="B1399" s="17"/>
      <c r="C1399" s="18"/>
      <c r="E1399" s="18"/>
      <c r="F1399" s="18"/>
    </row>
    <row r="1400" spans="2:6" ht="12" customHeight="1" x14ac:dyDescent="0.2">
      <c r="B1400" s="17"/>
      <c r="C1400" s="18"/>
      <c r="E1400" s="18"/>
      <c r="F1400" s="18"/>
    </row>
    <row r="1401" spans="2:6" ht="12" customHeight="1" x14ac:dyDescent="0.2">
      <c r="B1401" s="17"/>
      <c r="C1401" s="18"/>
      <c r="E1401" s="18"/>
      <c r="F1401" s="18"/>
    </row>
    <row r="1402" spans="2:6" ht="12" customHeight="1" x14ac:dyDescent="0.2">
      <c r="B1402" s="17"/>
      <c r="C1402" s="18"/>
      <c r="E1402" s="18"/>
      <c r="F1402" s="18"/>
    </row>
    <row r="1403" spans="2:6" ht="12" customHeight="1" x14ac:dyDescent="0.2">
      <c r="B1403" s="17"/>
      <c r="C1403" s="18"/>
      <c r="E1403" s="18"/>
      <c r="F1403" s="18"/>
    </row>
    <row r="1404" spans="2:6" ht="12" customHeight="1" x14ac:dyDescent="0.2">
      <c r="B1404" s="17"/>
      <c r="C1404" s="18"/>
      <c r="E1404" s="18"/>
      <c r="F1404" s="18"/>
    </row>
    <row r="1405" spans="2:6" ht="12" customHeight="1" x14ac:dyDescent="0.2">
      <c r="B1405" s="17"/>
      <c r="C1405" s="18"/>
      <c r="E1405" s="18"/>
      <c r="F1405" s="18"/>
    </row>
    <row r="1406" spans="2:6" ht="12" customHeight="1" x14ac:dyDescent="0.2">
      <c r="B1406" s="17"/>
      <c r="C1406" s="18"/>
      <c r="E1406" s="18"/>
      <c r="F1406" s="18"/>
    </row>
    <row r="1407" spans="2:6" ht="12" customHeight="1" x14ac:dyDescent="0.2">
      <c r="B1407" s="17"/>
      <c r="C1407" s="18"/>
      <c r="E1407" s="18"/>
      <c r="F1407" s="18"/>
    </row>
    <row r="1408" spans="2:6" ht="12" customHeight="1" x14ac:dyDescent="0.2">
      <c r="B1408" s="17"/>
      <c r="C1408" s="18"/>
      <c r="E1408" s="18"/>
      <c r="F1408" s="18"/>
    </row>
    <row r="1409" spans="2:6" ht="12" customHeight="1" x14ac:dyDescent="0.2">
      <c r="B1409" s="17"/>
      <c r="C1409" s="18"/>
      <c r="E1409" s="18"/>
      <c r="F1409" s="18"/>
    </row>
    <row r="1410" spans="2:6" ht="12" customHeight="1" x14ac:dyDescent="0.2">
      <c r="B1410" s="17"/>
      <c r="C1410" s="18"/>
      <c r="E1410" s="18"/>
      <c r="F1410" s="18"/>
    </row>
    <row r="1411" spans="2:6" ht="12" customHeight="1" x14ac:dyDescent="0.2">
      <c r="B1411" s="17"/>
      <c r="C1411" s="18"/>
      <c r="E1411" s="18"/>
      <c r="F1411" s="18"/>
    </row>
    <row r="1412" spans="2:6" ht="12" customHeight="1" x14ac:dyDescent="0.2">
      <c r="B1412" s="17"/>
      <c r="C1412" s="18"/>
      <c r="E1412" s="18"/>
      <c r="F1412" s="18"/>
    </row>
    <row r="1413" spans="2:6" ht="12" customHeight="1" x14ac:dyDescent="0.2">
      <c r="B1413" s="17"/>
      <c r="C1413" s="18"/>
      <c r="E1413" s="18"/>
      <c r="F1413" s="18"/>
    </row>
    <row r="1414" spans="2:6" ht="12" customHeight="1" x14ac:dyDescent="0.2">
      <c r="B1414" s="17"/>
      <c r="C1414" s="18"/>
      <c r="E1414" s="18"/>
      <c r="F1414" s="18"/>
    </row>
    <row r="1415" spans="2:6" ht="12" customHeight="1" x14ac:dyDescent="0.2">
      <c r="B1415" s="17"/>
      <c r="C1415" s="18"/>
      <c r="E1415" s="18"/>
      <c r="F1415" s="18"/>
    </row>
    <row r="1416" spans="2:6" ht="12" customHeight="1" x14ac:dyDescent="0.2">
      <c r="B1416" s="17"/>
      <c r="C1416" s="18"/>
      <c r="E1416" s="18"/>
      <c r="F1416" s="18"/>
    </row>
    <row r="1417" spans="2:6" ht="12" customHeight="1" x14ac:dyDescent="0.2">
      <c r="B1417" s="17"/>
      <c r="C1417" s="18"/>
      <c r="E1417" s="18"/>
      <c r="F1417" s="18"/>
    </row>
    <row r="1418" spans="2:6" ht="12" customHeight="1" x14ac:dyDescent="0.2">
      <c r="B1418" s="17"/>
      <c r="C1418" s="18"/>
      <c r="E1418" s="18"/>
      <c r="F1418" s="18"/>
    </row>
    <row r="1419" spans="2:6" ht="12" customHeight="1" x14ac:dyDescent="0.2">
      <c r="B1419" s="17"/>
      <c r="C1419" s="18"/>
      <c r="E1419" s="18"/>
      <c r="F1419" s="18"/>
    </row>
    <row r="1420" spans="2:6" ht="12" customHeight="1" x14ac:dyDescent="0.2">
      <c r="B1420" s="17"/>
      <c r="C1420" s="18"/>
      <c r="E1420" s="18"/>
      <c r="F1420" s="18"/>
    </row>
    <row r="1421" spans="2:6" ht="12" customHeight="1" x14ac:dyDescent="0.2">
      <c r="B1421" s="17"/>
      <c r="C1421" s="18"/>
      <c r="E1421" s="18"/>
      <c r="F1421" s="18"/>
    </row>
    <row r="1422" spans="2:6" ht="12" customHeight="1" x14ac:dyDescent="0.2">
      <c r="B1422" s="17"/>
      <c r="C1422" s="18"/>
      <c r="E1422" s="18"/>
      <c r="F1422" s="18"/>
    </row>
    <row r="1423" spans="2:6" ht="12" customHeight="1" x14ac:dyDescent="0.2">
      <c r="B1423" s="17"/>
      <c r="C1423" s="18"/>
      <c r="E1423" s="18"/>
      <c r="F1423" s="18"/>
    </row>
    <row r="1424" spans="2:6" ht="12" customHeight="1" x14ac:dyDescent="0.2">
      <c r="B1424" s="17"/>
      <c r="C1424" s="18"/>
      <c r="E1424" s="18"/>
      <c r="F1424" s="18"/>
    </row>
    <row r="1425" spans="2:6" ht="12" customHeight="1" x14ac:dyDescent="0.2">
      <c r="B1425" s="17"/>
      <c r="C1425" s="18"/>
      <c r="E1425" s="18"/>
      <c r="F1425" s="18"/>
    </row>
    <row r="1426" spans="2:6" ht="12" customHeight="1" x14ac:dyDescent="0.2">
      <c r="B1426" s="17"/>
      <c r="C1426" s="18"/>
      <c r="E1426" s="18"/>
      <c r="F1426" s="18"/>
    </row>
    <row r="1427" spans="2:6" ht="12" customHeight="1" x14ac:dyDescent="0.2">
      <c r="B1427" s="17"/>
      <c r="C1427" s="18"/>
      <c r="E1427" s="18"/>
      <c r="F1427" s="18"/>
    </row>
    <row r="1428" spans="2:6" ht="12" customHeight="1" x14ac:dyDescent="0.2">
      <c r="B1428" s="17"/>
      <c r="C1428" s="18"/>
      <c r="E1428" s="18"/>
      <c r="F1428" s="18"/>
    </row>
    <row r="1429" spans="2:6" ht="12" customHeight="1" x14ac:dyDescent="0.2">
      <c r="B1429" s="17"/>
      <c r="C1429" s="18"/>
      <c r="E1429" s="18"/>
      <c r="F1429" s="18"/>
    </row>
    <row r="1430" spans="2:6" ht="12" customHeight="1" x14ac:dyDescent="0.2">
      <c r="B1430" s="17"/>
      <c r="C1430" s="18"/>
      <c r="E1430" s="18"/>
      <c r="F1430" s="18"/>
    </row>
    <row r="1431" spans="2:6" ht="12" customHeight="1" x14ac:dyDescent="0.2">
      <c r="B1431" s="17"/>
      <c r="C1431" s="18"/>
      <c r="E1431" s="18"/>
      <c r="F1431" s="18"/>
    </row>
    <row r="1432" spans="2:6" ht="12" customHeight="1" x14ac:dyDescent="0.2">
      <c r="B1432" s="17"/>
      <c r="C1432" s="18"/>
      <c r="E1432" s="18"/>
      <c r="F1432" s="18"/>
    </row>
    <row r="1433" spans="2:6" ht="12" customHeight="1" x14ac:dyDescent="0.2">
      <c r="B1433" s="17"/>
      <c r="C1433" s="18"/>
      <c r="E1433" s="18"/>
      <c r="F1433" s="18"/>
    </row>
    <row r="1434" spans="2:6" ht="12" customHeight="1" x14ac:dyDescent="0.2">
      <c r="B1434" s="17"/>
      <c r="C1434" s="18"/>
      <c r="E1434" s="18"/>
      <c r="F1434" s="18"/>
    </row>
    <row r="1435" spans="2:6" ht="12" customHeight="1" x14ac:dyDescent="0.2">
      <c r="B1435" s="17"/>
      <c r="C1435" s="18"/>
      <c r="E1435" s="18"/>
      <c r="F1435" s="18"/>
    </row>
    <row r="1436" spans="2:6" ht="12" customHeight="1" x14ac:dyDescent="0.2">
      <c r="B1436" s="17"/>
      <c r="C1436" s="18"/>
      <c r="E1436" s="18"/>
      <c r="F1436" s="18"/>
    </row>
    <row r="1437" spans="2:6" ht="12" customHeight="1" x14ac:dyDescent="0.2">
      <c r="B1437" s="17"/>
      <c r="C1437" s="18"/>
      <c r="E1437" s="18"/>
      <c r="F1437" s="18"/>
    </row>
    <row r="1438" spans="2:6" ht="12" customHeight="1" x14ac:dyDescent="0.2">
      <c r="B1438" s="17"/>
      <c r="C1438" s="18"/>
      <c r="E1438" s="18"/>
      <c r="F1438" s="18"/>
    </row>
    <row r="1439" spans="2:6" ht="12" customHeight="1" x14ac:dyDescent="0.2">
      <c r="B1439" s="17"/>
      <c r="C1439" s="18"/>
      <c r="E1439" s="18"/>
      <c r="F1439" s="18"/>
    </row>
    <row r="1440" spans="2:6" ht="12" customHeight="1" x14ac:dyDescent="0.2">
      <c r="B1440" s="17"/>
      <c r="C1440" s="18"/>
      <c r="E1440" s="18"/>
      <c r="F1440" s="18"/>
    </row>
    <row r="1441" spans="2:6" ht="12" customHeight="1" x14ac:dyDescent="0.2">
      <c r="B1441" s="17"/>
      <c r="C1441" s="18"/>
      <c r="E1441" s="18"/>
      <c r="F1441" s="18"/>
    </row>
    <row r="1442" spans="2:6" ht="12" customHeight="1" x14ac:dyDescent="0.2">
      <c r="B1442" s="17"/>
      <c r="C1442" s="18"/>
      <c r="E1442" s="18"/>
      <c r="F1442" s="18"/>
    </row>
    <row r="1443" spans="2:6" ht="12" customHeight="1" x14ac:dyDescent="0.2">
      <c r="B1443" s="17"/>
      <c r="C1443" s="18"/>
      <c r="E1443" s="18"/>
      <c r="F1443" s="18"/>
    </row>
    <row r="1444" spans="2:6" ht="12" customHeight="1" x14ac:dyDescent="0.2">
      <c r="B1444" s="17"/>
      <c r="C1444" s="18"/>
      <c r="E1444" s="18"/>
      <c r="F1444" s="18"/>
    </row>
    <row r="1445" spans="2:6" ht="12" customHeight="1" x14ac:dyDescent="0.2">
      <c r="B1445" s="17"/>
      <c r="C1445" s="18"/>
      <c r="E1445" s="18"/>
      <c r="F1445" s="18"/>
    </row>
    <row r="1446" spans="2:6" ht="12" customHeight="1" x14ac:dyDescent="0.2">
      <c r="B1446" s="17"/>
      <c r="C1446" s="18"/>
      <c r="E1446" s="18"/>
      <c r="F1446" s="18"/>
    </row>
    <row r="1447" spans="2:6" ht="12" customHeight="1" x14ac:dyDescent="0.2">
      <c r="B1447" s="17"/>
      <c r="C1447" s="18"/>
      <c r="E1447" s="18"/>
      <c r="F1447" s="18"/>
    </row>
    <row r="1448" spans="2:6" ht="12" customHeight="1" x14ac:dyDescent="0.2">
      <c r="B1448" s="17"/>
      <c r="C1448" s="18"/>
      <c r="E1448" s="18"/>
      <c r="F1448" s="18"/>
    </row>
    <row r="1449" spans="2:6" ht="12" customHeight="1" x14ac:dyDescent="0.2">
      <c r="B1449" s="17"/>
      <c r="C1449" s="18"/>
      <c r="E1449" s="18"/>
      <c r="F1449" s="18"/>
    </row>
    <row r="1450" spans="2:6" ht="12" customHeight="1" x14ac:dyDescent="0.2">
      <c r="B1450" s="17"/>
      <c r="C1450" s="18"/>
      <c r="E1450" s="18"/>
      <c r="F1450" s="18"/>
    </row>
    <row r="1451" spans="2:6" ht="12" customHeight="1" x14ac:dyDescent="0.2">
      <c r="B1451" s="17"/>
      <c r="C1451" s="18"/>
      <c r="E1451" s="18"/>
      <c r="F1451" s="18"/>
    </row>
    <row r="1452" spans="2:6" ht="12" customHeight="1" x14ac:dyDescent="0.2">
      <c r="B1452" s="17"/>
      <c r="C1452" s="18"/>
      <c r="E1452" s="18"/>
      <c r="F1452" s="18"/>
    </row>
    <row r="1453" spans="2:6" ht="12" customHeight="1" x14ac:dyDescent="0.2">
      <c r="B1453" s="17"/>
      <c r="C1453" s="18"/>
      <c r="E1453" s="18"/>
      <c r="F1453" s="18"/>
    </row>
    <row r="1454" spans="2:6" ht="12" customHeight="1" x14ac:dyDescent="0.2">
      <c r="B1454" s="17"/>
      <c r="C1454" s="18"/>
      <c r="E1454" s="18"/>
      <c r="F1454" s="18"/>
    </row>
    <row r="1455" spans="2:6" ht="12" customHeight="1" x14ac:dyDescent="0.2">
      <c r="B1455" s="17"/>
      <c r="C1455" s="18"/>
      <c r="E1455" s="18"/>
      <c r="F1455" s="18"/>
    </row>
    <row r="1456" spans="2:6" ht="12" customHeight="1" x14ac:dyDescent="0.2">
      <c r="B1456" s="17"/>
      <c r="C1456" s="18"/>
      <c r="E1456" s="18"/>
      <c r="F1456" s="18"/>
    </row>
    <row r="1457" spans="2:6" ht="12" customHeight="1" x14ac:dyDescent="0.2">
      <c r="B1457" s="17"/>
      <c r="C1457" s="18"/>
      <c r="E1457" s="18"/>
      <c r="F1457" s="18"/>
    </row>
    <row r="1458" spans="2:6" ht="12" customHeight="1" x14ac:dyDescent="0.2">
      <c r="B1458" s="17"/>
      <c r="C1458" s="18"/>
      <c r="E1458" s="18"/>
      <c r="F1458" s="18"/>
    </row>
    <row r="1459" spans="2:6" ht="12" customHeight="1" x14ac:dyDescent="0.2">
      <c r="B1459" s="17"/>
      <c r="C1459" s="18"/>
      <c r="E1459" s="18"/>
      <c r="F1459" s="18"/>
    </row>
    <row r="1460" spans="2:6" ht="12" customHeight="1" x14ac:dyDescent="0.2">
      <c r="B1460" s="17"/>
      <c r="C1460" s="18"/>
      <c r="E1460" s="18"/>
      <c r="F1460" s="18"/>
    </row>
    <row r="1461" spans="2:6" ht="12" customHeight="1" x14ac:dyDescent="0.2">
      <c r="B1461" s="17"/>
      <c r="C1461" s="18"/>
      <c r="E1461" s="18"/>
      <c r="F1461" s="18"/>
    </row>
    <row r="1462" spans="2:6" ht="12" customHeight="1" x14ac:dyDescent="0.2">
      <c r="B1462" s="17"/>
      <c r="C1462" s="18"/>
      <c r="E1462" s="18"/>
      <c r="F1462" s="18"/>
    </row>
    <row r="1463" spans="2:6" ht="12" customHeight="1" x14ac:dyDescent="0.2">
      <c r="B1463" s="17"/>
      <c r="C1463" s="18"/>
      <c r="E1463" s="18"/>
      <c r="F1463" s="18"/>
    </row>
    <row r="1464" spans="2:6" ht="12" customHeight="1" x14ac:dyDescent="0.2">
      <c r="B1464" s="17"/>
      <c r="C1464" s="18"/>
      <c r="E1464" s="18"/>
      <c r="F1464" s="18"/>
    </row>
    <row r="1465" spans="2:6" ht="12" customHeight="1" x14ac:dyDescent="0.2">
      <c r="B1465" s="17"/>
      <c r="C1465" s="18"/>
      <c r="E1465" s="18"/>
      <c r="F1465" s="18"/>
    </row>
    <row r="1466" spans="2:6" ht="12" customHeight="1" x14ac:dyDescent="0.2">
      <c r="B1466" s="17"/>
      <c r="C1466" s="18"/>
      <c r="E1466" s="18"/>
      <c r="F1466" s="18"/>
    </row>
    <row r="1467" spans="2:6" ht="12" customHeight="1" x14ac:dyDescent="0.2">
      <c r="B1467" s="17"/>
      <c r="C1467" s="18"/>
      <c r="E1467" s="18"/>
      <c r="F1467" s="18"/>
    </row>
    <row r="1468" spans="2:6" ht="12" customHeight="1" x14ac:dyDescent="0.2">
      <c r="B1468" s="17"/>
      <c r="C1468" s="18"/>
      <c r="E1468" s="18"/>
      <c r="F1468" s="18"/>
    </row>
    <row r="1469" spans="2:6" ht="12" customHeight="1" x14ac:dyDescent="0.2">
      <c r="B1469" s="17"/>
      <c r="C1469" s="18"/>
      <c r="E1469" s="18"/>
      <c r="F1469" s="18"/>
    </row>
    <row r="1470" spans="2:6" ht="12" customHeight="1" x14ac:dyDescent="0.2">
      <c r="B1470" s="17"/>
      <c r="C1470" s="18"/>
      <c r="E1470" s="18"/>
      <c r="F1470" s="18"/>
    </row>
    <row r="1471" spans="2:6" ht="12" customHeight="1" x14ac:dyDescent="0.2">
      <c r="B1471" s="17"/>
      <c r="C1471" s="18"/>
      <c r="E1471" s="18"/>
      <c r="F1471" s="18"/>
    </row>
    <row r="1472" spans="2:6" ht="12" customHeight="1" x14ac:dyDescent="0.2">
      <c r="B1472" s="17"/>
      <c r="C1472" s="18"/>
      <c r="E1472" s="18"/>
      <c r="F1472" s="18"/>
    </row>
    <row r="1473" spans="2:6" ht="12" customHeight="1" x14ac:dyDescent="0.2">
      <c r="B1473" s="17"/>
      <c r="C1473" s="18"/>
      <c r="E1473" s="18"/>
      <c r="F1473" s="18"/>
    </row>
    <row r="1474" spans="2:6" ht="12" customHeight="1" x14ac:dyDescent="0.2">
      <c r="B1474" s="17"/>
      <c r="C1474" s="18"/>
      <c r="E1474" s="18"/>
      <c r="F1474" s="18"/>
    </row>
    <row r="1475" spans="2:6" ht="12" customHeight="1" x14ac:dyDescent="0.2">
      <c r="B1475" s="17"/>
      <c r="C1475" s="18"/>
      <c r="E1475" s="18"/>
      <c r="F1475" s="18"/>
    </row>
    <row r="1476" spans="2:6" ht="12" customHeight="1" x14ac:dyDescent="0.2">
      <c r="B1476" s="17"/>
      <c r="C1476" s="18"/>
      <c r="E1476" s="18"/>
      <c r="F1476" s="18"/>
    </row>
    <row r="1477" spans="2:6" ht="12" customHeight="1" x14ac:dyDescent="0.2">
      <c r="B1477" s="17"/>
      <c r="C1477" s="18"/>
      <c r="E1477" s="18"/>
      <c r="F1477" s="18"/>
    </row>
    <row r="1478" spans="2:6" ht="12" customHeight="1" x14ac:dyDescent="0.2">
      <c r="B1478" s="17"/>
      <c r="C1478" s="18"/>
      <c r="E1478" s="18"/>
      <c r="F1478" s="18"/>
    </row>
    <row r="1479" spans="2:6" ht="12" customHeight="1" x14ac:dyDescent="0.2">
      <c r="B1479" s="17"/>
      <c r="C1479" s="18"/>
      <c r="E1479" s="18"/>
      <c r="F1479" s="18"/>
    </row>
    <row r="1480" spans="2:6" ht="12" customHeight="1" x14ac:dyDescent="0.2">
      <c r="B1480" s="17"/>
      <c r="C1480" s="18"/>
      <c r="E1480" s="18"/>
      <c r="F1480" s="18"/>
    </row>
    <row r="1481" spans="2:6" ht="12" customHeight="1" x14ac:dyDescent="0.2">
      <c r="B1481" s="17"/>
      <c r="C1481" s="18"/>
      <c r="E1481" s="18"/>
      <c r="F1481" s="18"/>
    </row>
    <row r="1482" spans="2:6" ht="12" customHeight="1" x14ac:dyDescent="0.2">
      <c r="B1482" s="17"/>
      <c r="C1482" s="18"/>
      <c r="E1482" s="18"/>
      <c r="F1482" s="18"/>
    </row>
    <row r="1483" spans="2:6" ht="12" customHeight="1" x14ac:dyDescent="0.2">
      <c r="B1483" s="17"/>
      <c r="C1483" s="18"/>
      <c r="E1483" s="18"/>
      <c r="F1483" s="18"/>
    </row>
    <row r="1484" spans="2:6" ht="12" customHeight="1" x14ac:dyDescent="0.2">
      <c r="B1484" s="17"/>
      <c r="C1484" s="18"/>
      <c r="E1484" s="18"/>
      <c r="F1484" s="18"/>
    </row>
    <row r="1485" spans="2:6" ht="12" customHeight="1" x14ac:dyDescent="0.2">
      <c r="B1485" s="17"/>
      <c r="C1485" s="18"/>
      <c r="E1485" s="18"/>
      <c r="F1485" s="18"/>
    </row>
    <row r="1486" spans="2:6" ht="12" customHeight="1" x14ac:dyDescent="0.2">
      <c r="B1486" s="17"/>
      <c r="C1486" s="18"/>
      <c r="E1486" s="18"/>
      <c r="F1486" s="18"/>
    </row>
    <row r="1487" spans="2:6" ht="12" customHeight="1" x14ac:dyDescent="0.2">
      <c r="B1487" s="17"/>
      <c r="C1487" s="18"/>
      <c r="E1487" s="18"/>
      <c r="F1487" s="18"/>
    </row>
    <row r="1488" spans="2:6" ht="12" customHeight="1" x14ac:dyDescent="0.2">
      <c r="B1488" s="17"/>
      <c r="C1488" s="18"/>
      <c r="E1488" s="18"/>
      <c r="F1488" s="18"/>
    </row>
    <row r="1489" spans="2:6" ht="12" customHeight="1" x14ac:dyDescent="0.2">
      <c r="B1489" s="17"/>
      <c r="C1489" s="18"/>
      <c r="E1489" s="18"/>
      <c r="F1489" s="18"/>
    </row>
    <row r="1490" spans="2:6" ht="12" customHeight="1" x14ac:dyDescent="0.2">
      <c r="B1490" s="17"/>
      <c r="C1490" s="18"/>
      <c r="E1490" s="18"/>
      <c r="F1490" s="18"/>
    </row>
    <row r="1491" spans="2:6" ht="12" customHeight="1" x14ac:dyDescent="0.2">
      <c r="B1491" s="17"/>
      <c r="C1491" s="18"/>
      <c r="E1491" s="18"/>
      <c r="F1491" s="18"/>
    </row>
    <row r="1492" spans="2:6" ht="12" customHeight="1" x14ac:dyDescent="0.2">
      <c r="B1492" s="17"/>
      <c r="C1492" s="18"/>
      <c r="E1492" s="18"/>
      <c r="F1492" s="18"/>
    </row>
    <row r="1493" spans="2:6" ht="12" customHeight="1" x14ac:dyDescent="0.2">
      <c r="B1493" s="17"/>
      <c r="C1493" s="18"/>
      <c r="E1493" s="18"/>
      <c r="F1493" s="18"/>
    </row>
    <row r="1494" spans="2:6" ht="12" customHeight="1" x14ac:dyDescent="0.2">
      <c r="B1494" s="17"/>
      <c r="C1494" s="18"/>
      <c r="E1494" s="18"/>
      <c r="F1494" s="18"/>
    </row>
    <row r="1495" spans="2:6" ht="12" customHeight="1" x14ac:dyDescent="0.2">
      <c r="B1495" s="17"/>
      <c r="C1495" s="18"/>
      <c r="E1495" s="18"/>
      <c r="F1495" s="18"/>
    </row>
    <row r="1496" spans="2:6" ht="12" customHeight="1" x14ac:dyDescent="0.2">
      <c r="B1496" s="17"/>
      <c r="C1496" s="18"/>
      <c r="E1496" s="18"/>
      <c r="F1496" s="18"/>
    </row>
    <row r="1497" spans="2:6" ht="12" customHeight="1" x14ac:dyDescent="0.2">
      <c r="B1497" s="17"/>
      <c r="C1497" s="18"/>
      <c r="E1497" s="18"/>
      <c r="F1497" s="18"/>
    </row>
    <row r="1498" spans="2:6" ht="12" customHeight="1" x14ac:dyDescent="0.2">
      <c r="B1498" s="17"/>
      <c r="C1498" s="18"/>
      <c r="E1498" s="18"/>
      <c r="F1498" s="18"/>
    </row>
    <row r="1499" spans="2:6" ht="12" customHeight="1" x14ac:dyDescent="0.2">
      <c r="B1499" s="17"/>
      <c r="C1499" s="18"/>
      <c r="E1499" s="18"/>
      <c r="F1499" s="18"/>
    </row>
    <row r="1500" spans="2:6" ht="12" customHeight="1" x14ac:dyDescent="0.2">
      <c r="B1500" s="17"/>
      <c r="C1500" s="18"/>
      <c r="E1500" s="18"/>
      <c r="F1500" s="18"/>
    </row>
    <row r="1501" spans="2:6" ht="12" customHeight="1" x14ac:dyDescent="0.2">
      <c r="B1501" s="17"/>
      <c r="C1501" s="18"/>
      <c r="E1501" s="18"/>
      <c r="F1501" s="18"/>
    </row>
    <row r="1502" spans="2:6" ht="12" customHeight="1" x14ac:dyDescent="0.2">
      <c r="B1502" s="17"/>
      <c r="C1502" s="18"/>
      <c r="E1502" s="18"/>
      <c r="F1502" s="18"/>
    </row>
    <row r="1503" spans="2:6" ht="12" customHeight="1" x14ac:dyDescent="0.2">
      <c r="B1503" s="17"/>
      <c r="C1503" s="18"/>
      <c r="E1503" s="18"/>
      <c r="F1503" s="18"/>
    </row>
    <row r="1504" spans="2:6" ht="12" customHeight="1" x14ac:dyDescent="0.2">
      <c r="B1504" s="17"/>
      <c r="C1504" s="18"/>
      <c r="E1504" s="18"/>
      <c r="F1504" s="18"/>
    </row>
    <row r="1505" spans="2:6" ht="12" customHeight="1" x14ac:dyDescent="0.2">
      <c r="B1505" s="17"/>
      <c r="C1505" s="18"/>
      <c r="E1505" s="18"/>
      <c r="F1505" s="18"/>
    </row>
    <row r="1506" spans="2:6" ht="12" customHeight="1" x14ac:dyDescent="0.2">
      <c r="B1506" s="17"/>
      <c r="C1506" s="18"/>
      <c r="E1506" s="18"/>
      <c r="F1506" s="18"/>
    </row>
    <row r="1507" spans="2:6" ht="12" customHeight="1" x14ac:dyDescent="0.2">
      <c r="B1507" s="17"/>
      <c r="C1507" s="18"/>
      <c r="E1507" s="18"/>
      <c r="F1507" s="18"/>
    </row>
    <row r="1508" spans="2:6" ht="12" customHeight="1" x14ac:dyDescent="0.2">
      <c r="B1508" s="17"/>
      <c r="C1508" s="18"/>
      <c r="E1508" s="18"/>
      <c r="F1508" s="18"/>
    </row>
    <row r="1509" spans="2:6" ht="12" customHeight="1" x14ac:dyDescent="0.2">
      <c r="B1509" s="17"/>
      <c r="C1509" s="18"/>
      <c r="E1509" s="18"/>
      <c r="F1509" s="18"/>
    </row>
    <row r="1510" spans="2:6" ht="12" customHeight="1" x14ac:dyDescent="0.2">
      <c r="B1510" s="17"/>
      <c r="C1510" s="18"/>
      <c r="E1510" s="18"/>
      <c r="F1510" s="18"/>
    </row>
    <row r="1511" spans="2:6" ht="12" customHeight="1" x14ac:dyDescent="0.2">
      <c r="B1511" s="17"/>
      <c r="C1511" s="18"/>
      <c r="E1511" s="18"/>
      <c r="F1511" s="18"/>
    </row>
    <row r="1512" spans="2:6" ht="12" customHeight="1" x14ac:dyDescent="0.2">
      <c r="B1512" s="17"/>
      <c r="C1512" s="18"/>
      <c r="E1512" s="18"/>
      <c r="F1512" s="18"/>
    </row>
    <row r="1513" spans="2:6" ht="12" customHeight="1" x14ac:dyDescent="0.2">
      <c r="B1513" s="17"/>
      <c r="C1513" s="18"/>
      <c r="E1513" s="18"/>
      <c r="F1513" s="18"/>
    </row>
    <row r="1514" spans="2:6" ht="12" customHeight="1" x14ac:dyDescent="0.2">
      <c r="B1514" s="17"/>
      <c r="C1514" s="18"/>
      <c r="E1514" s="18"/>
      <c r="F1514" s="18"/>
    </row>
    <row r="1515" spans="2:6" ht="12" customHeight="1" x14ac:dyDescent="0.2">
      <c r="B1515" s="17"/>
      <c r="C1515" s="18"/>
      <c r="E1515" s="18"/>
      <c r="F1515" s="18"/>
    </row>
    <row r="1516" spans="2:6" ht="12" customHeight="1" x14ac:dyDescent="0.2">
      <c r="B1516" s="17"/>
      <c r="C1516" s="18"/>
      <c r="E1516" s="18"/>
      <c r="F1516" s="18"/>
    </row>
    <row r="1517" spans="2:6" ht="12" customHeight="1" x14ac:dyDescent="0.2">
      <c r="B1517" s="17"/>
      <c r="C1517" s="18"/>
      <c r="E1517" s="18"/>
      <c r="F1517" s="18"/>
    </row>
    <row r="1518" spans="2:6" ht="12" customHeight="1" x14ac:dyDescent="0.2">
      <c r="B1518" s="17"/>
      <c r="C1518" s="18"/>
      <c r="E1518" s="18"/>
      <c r="F1518" s="18"/>
    </row>
    <row r="1519" spans="2:6" ht="12" customHeight="1" x14ac:dyDescent="0.2">
      <c r="B1519" s="17"/>
      <c r="C1519" s="18"/>
      <c r="E1519" s="18"/>
      <c r="F1519" s="18"/>
    </row>
    <row r="1520" spans="2:6" ht="12" customHeight="1" x14ac:dyDescent="0.2">
      <c r="B1520" s="17"/>
      <c r="C1520" s="18"/>
      <c r="E1520" s="18"/>
      <c r="F1520" s="18"/>
    </row>
    <row r="1521" spans="2:6" ht="12" customHeight="1" x14ac:dyDescent="0.2">
      <c r="B1521" s="17"/>
      <c r="C1521" s="18"/>
      <c r="E1521" s="18"/>
      <c r="F1521" s="18"/>
    </row>
    <row r="1522" spans="2:6" ht="12" customHeight="1" x14ac:dyDescent="0.2">
      <c r="B1522" s="17"/>
      <c r="C1522" s="18"/>
      <c r="E1522" s="18"/>
      <c r="F1522" s="18"/>
    </row>
    <row r="1523" spans="2:6" ht="12" customHeight="1" x14ac:dyDescent="0.2">
      <c r="B1523" s="17"/>
      <c r="C1523" s="18"/>
      <c r="E1523" s="18"/>
      <c r="F1523" s="18"/>
    </row>
    <row r="1524" spans="2:6" ht="12" customHeight="1" x14ac:dyDescent="0.2">
      <c r="B1524" s="17"/>
      <c r="C1524" s="18"/>
      <c r="E1524" s="18"/>
      <c r="F1524" s="18"/>
    </row>
    <row r="1525" spans="2:6" ht="12" customHeight="1" x14ac:dyDescent="0.2">
      <c r="B1525" s="17"/>
      <c r="C1525" s="18"/>
      <c r="E1525" s="18"/>
      <c r="F1525" s="18"/>
    </row>
    <row r="1526" spans="2:6" ht="12" customHeight="1" x14ac:dyDescent="0.2">
      <c r="B1526" s="17"/>
      <c r="C1526" s="18"/>
      <c r="E1526" s="18"/>
      <c r="F1526" s="18"/>
    </row>
    <row r="1527" spans="2:6" ht="12" customHeight="1" x14ac:dyDescent="0.2">
      <c r="B1527" s="17"/>
      <c r="C1527" s="18"/>
      <c r="E1527" s="18"/>
      <c r="F1527" s="18"/>
    </row>
    <row r="1528" spans="2:6" ht="12" customHeight="1" x14ac:dyDescent="0.2">
      <c r="B1528" s="17"/>
      <c r="C1528" s="18"/>
      <c r="E1528" s="18"/>
      <c r="F1528" s="18"/>
    </row>
    <row r="1529" spans="2:6" ht="12" customHeight="1" x14ac:dyDescent="0.2">
      <c r="B1529" s="17"/>
      <c r="C1529" s="18"/>
      <c r="E1529" s="18"/>
      <c r="F1529" s="18"/>
    </row>
    <row r="1530" spans="2:6" ht="12" customHeight="1" x14ac:dyDescent="0.2">
      <c r="B1530" s="17"/>
      <c r="C1530" s="18"/>
      <c r="E1530" s="18"/>
      <c r="F1530" s="18"/>
    </row>
    <row r="1531" spans="2:6" ht="12" customHeight="1" x14ac:dyDescent="0.2">
      <c r="B1531" s="17"/>
      <c r="C1531" s="18"/>
      <c r="E1531" s="18"/>
      <c r="F1531" s="18"/>
    </row>
    <row r="1532" spans="2:6" ht="12" customHeight="1" x14ac:dyDescent="0.2">
      <c r="B1532" s="17"/>
      <c r="C1532" s="18"/>
      <c r="E1532" s="18"/>
      <c r="F1532" s="18"/>
    </row>
    <row r="1533" spans="2:6" ht="12" customHeight="1" x14ac:dyDescent="0.2">
      <c r="B1533" s="17"/>
      <c r="C1533" s="18"/>
      <c r="E1533" s="18"/>
      <c r="F1533" s="18"/>
    </row>
    <row r="1534" spans="2:6" ht="12" customHeight="1" x14ac:dyDescent="0.2">
      <c r="B1534" s="17"/>
      <c r="C1534" s="18"/>
      <c r="E1534" s="18"/>
      <c r="F1534" s="18"/>
    </row>
    <row r="1535" spans="2:6" ht="12" customHeight="1" x14ac:dyDescent="0.2">
      <c r="B1535" s="17"/>
      <c r="C1535" s="18"/>
      <c r="E1535" s="18"/>
      <c r="F1535" s="18"/>
    </row>
    <row r="1536" spans="2:6" ht="12" customHeight="1" x14ac:dyDescent="0.2">
      <c r="B1536" s="17"/>
      <c r="C1536" s="18"/>
      <c r="E1536" s="18"/>
      <c r="F1536" s="18"/>
    </row>
    <row r="1537" spans="2:6" ht="12" customHeight="1" x14ac:dyDescent="0.2">
      <c r="B1537" s="17"/>
      <c r="C1537" s="18"/>
      <c r="E1537" s="18"/>
      <c r="F1537" s="18"/>
    </row>
    <row r="1538" spans="2:6" ht="12" customHeight="1" x14ac:dyDescent="0.2">
      <c r="B1538" s="17"/>
      <c r="C1538" s="18"/>
      <c r="E1538" s="18"/>
      <c r="F1538" s="18"/>
    </row>
    <row r="1539" spans="2:6" ht="12" customHeight="1" x14ac:dyDescent="0.2">
      <c r="B1539" s="17"/>
      <c r="C1539" s="18"/>
      <c r="E1539" s="18"/>
      <c r="F1539" s="18"/>
    </row>
    <row r="1540" spans="2:6" ht="12" customHeight="1" x14ac:dyDescent="0.2">
      <c r="B1540" s="17"/>
      <c r="C1540" s="18"/>
      <c r="E1540" s="18"/>
      <c r="F1540" s="18"/>
    </row>
    <row r="1541" spans="2:6" ht="12" customHeight="1" x14ac:dyDescent="0.2">
      <c r="B1541" s="17"/>
      <c r="C1541" s="18"/>
      <c r="E1541" s="18"/>
      <c r="F1541" s="18"/>
    </row>
    <row r="1542" spans="2:6" ht="12" customHeight="1" x14ac:dyDescent="0.2">
      <c r="B1542" s="17"/>
      <c r="C1542" s="18"/>
      <c r="E1542" s="18"/>
      <c r="F1542" s="18"/>
    </row>
    <row r="1543" spans="2:6" ht="12" customHeight="1" x14ac:dyDescent="0.2">
      <c r="B1543" s="17"/>
      <c r="C1543" s="18"/>
      <c r="E1543" s="18"/>
      <c r="F1543" s="18"/>
    </row>
    <row r="1544" spans="2:6" ht="12" customHeight="1" x14ac:dyDescent="0.2">
      <c r="B1544" s="17"/>
      <c r="C1544" s="18"/>
      <c r="E1544" s="18"/>
      <c r="F1544" s="18"/>
    </row>
    <row r="1545" spans="2:6" ht="12" customHeight="1" x14ac:dyDescent="0.2">
      <c r="B1545" s="17"/>
      <c r="C1545" s="18"/>
      <c r="E1545" s="18"/>
      <c r="F1545" s="18"/>
    </row>
    <row r="1546" spans="2:6" ht="12" customHeight="1" x14ac:dyDescent="0.2">
      <c r="B1546" s="17"/>
      <c r="C1546" s="18"/>
      <c r="E1546" s="18"/>
      <c r="F1546" s="18"/>
    </row>
    <row r="1547" spans="2:6" ht="12" customHeight="1" x14ac:dyDescent="0.2">
      <c r="B1547" s="17"/>
      <c r="C1547" s="18"/>
      <c r="E1547" s="18"/>
      <c r="F1547" s="18"/>
    </row>
    <row r="1548" spans="2:6" ht="12" customHeight="1" x14ac:dyDescent="0.2">
      <c r="B1548" s="17"/>
      <c r="C1548" s="18"/>
      <c r="E1548" s="18"/>
      <c r="F1548" s="18"/>
    </row>
    <row r="1549" spans="2:6" ht="12" customHeight="1" x14ac:dyDescent="0.2">
      <c r="B1549" s="17"/>
      <c r="C1549" s="18"/>
      <c r="E1549" s="18"/>
      <c r="F1549" s="18"/>
    </row>
    <row r="1550" spans="2:6" ht="12" customHeight="1" x14ac:dyDescent="0.2">
      <c r="B1550" s="17"/>
      <c r="C1550" s="18"/>
      <c r="E1550" s="18"/>
      <c r="F1550" s="18"/>
    </row>
    <row r="1551" spans="2:6" ht="12" customHeight="1" x14ac:dyDescent="0.2">
      <c r="B1551" s="17"/>
      <c r="C1551" s="18"/>
      <c r="E1551" s="18"/>
      <c r="F1551" s="18"/>
    </row>
    <row r="1552" spans="2:6" ht="12" customHeight="1" x14ac:dyDescent="0.2">
      <c r="B1552" s="17"/>
      <c r="C1552" s="18"/>
      <c r="E1552" s="18"/>
      <c r="F1552" s="18"/>
    </row>
    <row r="1553" spans="2:6" ht="12" customHeight="1" x14ac:dyDescent="0.2">
      <c r="B1553" s="17"/>
      <c r="C1553" s="18"/>
      <c r="E1553" s="18"/>
      <c r="F1553" s="18"/>
    </row>
    <row r="1554" spans="2:6" ht="12" customHeight="1" x14ac:dyDescent="0.2">
      <c r="B1554" s="17"/>
      <c r="C1554" s="18"/>
      <c r="E1554" s="18"/>
      <c r="F1554" s="18"/>
    </row>
    <row r="1555" spans="2:6" ht="12" customHeight="1" x14ac:dyDescent="0.2">
      <c r="B1555" s="17"/>
      <c r="C1555" s="18"/>
      <c r="E1555" s="18"/>
      <c r="F1555" s="18"/>
    </row>
    <row r="1556" spans="2:6" ht="12" customHeight="1" x14ac:dyDescent="0.2">
      <c r="B1556" s="17"/>
      <c r="C1556" s="18"/>
      <c r="E1556" s="18"/>
      <c r="F1556" s="18"/>
    </row>
    <row r="1557" spans="2:6" ht="12" customHeight="1" x14ac:dyDescent="0.2">
      <c r="B1557" s="17"/>
      <c r="C1557" s="18"/>
      <c r="E1557" s="18"/>
      <c r="F1557" s="18"/>
    </row>
    <row r="1558" spans="2:6" ht="12" customHeight="1" x14ac:dyDescent="0.2">
      <c r="B1558" s="17"/>
      <c r="C1558" s="18"/>
      <c r="E1558" s="18"/>
      <c r="F1558" s="18"/>
    </row>
    <row r="1559" spans="2:6" ht="12" customHeight="1" x14ac:dyDescent="0.2">
      <c r="B1559" s="17"/>
      <c r="C1559" s="18"/>
      <c r="E1559" s="18"/>
      <c r="F1559" s="18"/>
    </row>
    <row r="1560" spans="2:6" ht="12" customHeight="1" x14ac:dyDescent="0.2">
      <c r="B1560" s="17"/>
      <c r="C1560" s="18"/>
      <c r="E1560" s="18"/>
      <c r="F1560" s="18"/>
    </row>
    <row r="1561" spans="2:6" ht="12" customHeight="1" x14ac:dyDescent="0.2">
      <c r="B1561" s="17"/>
      <c r="C1561" s="18"/>
      <c r="E1561" s="18"/>
      <c r="F1561" s="18"/>
    </row>
    <row r="1562" spans="2:6" ht="12" customHeight="1" x14ac:dyDescent="0.2">
      <c r="B1562" s="17"/>
      <c r="C1562" s="18"/>
      <c r="E1562" s="18"/>
      <c r="F1562" s="18"/>
    </row>
    <row r="1563" spans="2:6" ht="12" customHeight="1" x14ac:dyDescent="0.2">
      <c r="B1563" s="17"/>
      <c r="C1563" s="18"/>
      <c r="E1563" s="18"/>
      <c r="F1563" s="18"/>
    </row>
    <row r="1564" spans="2:6" ht="12" customHeight="1" x14ac:dyDescent="0.2">
      <c r="B1564" s="17"/>
      <c r="C1564" s="18"/>
      <c r="E1564" s="18"/>
      <c r="F1564" s="18"/>
    </row>
    <row r="1565" spans="2:6" ht="12" customHeight="1" x14ac:dyDescent="0.2">
      <c r="B1565" s="17"/>
      <c r="C1565" s="18"/>
      <c r="E1565" s="18"/>
      <c r="F1565" s="18"/>
    </row>
    <row r="1566" spans="2:6" ht="12" customHeight="1" x14ac:dyDescent="0.2">
      <c r="B1566" s="17"/>
      <c r="C1566" s="18"/>
      <c r="E1566" s="18"/>
      <c r="F1566" s="18"/>
    </row>
    <row r="1567" spans="2:6" ht="12" customHeight="1" x14ac:dyDescent="0.2">
      <c r="B1567" s="17"/>
      <c r="C1567" s="18"/>
      <c r="E1567" s="18"/>
      <c r="F1567" s="18"/>
    </row>
    <row r="1568" spans="2:6" ht="12" customHeight="1" x14ac:dyDescent="0.2">
      <c r="B1568" s="17"/>
      <c r="C1568" s="18"/>
      <c r="E1568" s="18"/>
      <c r="F1568" s="18"/>
    </row>
    <row r="1569" spans="2:6" ht="12" customHeight="1" x14ac:dyDescent="0.2">
      <c r="B1569" s="17"/>
      <c r="C1569" s="18"/>
      <c r="E1569" s="18"/>
      <c r="F1569" s="18"/>
    </row>
    <row r="1570" spans="2:6" ht="12" customHeight="1" x14ac:dyDescent="0.2">
      <c r="B1570" s="17"/>
      <c r="C1570" s="18"/>
      <c r="E1570" s="18"/>
      <c r="F1570" s="18"/>
    </row>
    <row r="1571" spans="2:6" ht="12" customHeight="1" x14ac:dyDescent="0.2">
      <c r="B1571" s="17"/>
      <c r="C1571" s="18"/>
      <c r="E1571" s="18"/>
      <c r="F1571" s="18"/>
    </row>
    <row r="1572" spans="2:6" ht="12" customHeight="1" x14ac:dyDescent="0.2">
      <c r="B1572" s="17"/>
      <c r="C1572" s="18"/>
      <c r="E1572" s="18"/>
      <c r="F1572" s="18"/>
    </row>
    <row r="1573" spans="2:6" ht="12" customHeight="1" x14ac:dyDescent="0.2">
      <c r="B1573" s="17"/>
      <c r="C1573" s="18"/>
      <c r="E1573" s="18"/>
      <c r="F1573" s="18"/>
    </row>
    <row r="1574" spans="2:6" ht="12" customHeight="1" x14ac:dyDescent="0.2">
      <c r="B1574" s="17"/>
      <c r="C1574" s="18"/>
      <c r="E1574" s="18"/>
      <c r="F1574" s="18"/>
    </row>
    <row r="1575" spans="2:6" ht="12" customHeight="1" x14ac:dyDescent="0.2">
      <c r="B1575" s="17"/>
      <c r="C1575" s="18"/>
      <c r="E1575" s="18"/>
      <c r="F1575" s="18"/>
    </row>
    <row r="1576" spans="2:6" ht="12" customHeight="1" x14ac:dyDescent="0.2">
      <c r="B1576" s="17"/>
      <c r="C1576" s="18"/>
      <c r="E1576" s="18"/>
      <c r="F1576" s="18"/>
    </row>
    <row r="1577" spans="2:6" ht="12" customHeight="1" x14ac:dyDescent="0.2">
      <c r="B1577" s="17"/>
      <c r="C1577" s="18"/>
      <c r="E1577" s="18"/>
      <c r="F1577" s="18"/>
    </row>
    <row r="1578" spans="2:6" ht="12" customHeight="1" x14ac:dyDescent="0.2">
      <c r="B1578" s="17"/>
      <c r="C1578" s="18"/>
      <c r="E1578" s="18"/>
      <c r="F1578" s="18"/>
    </row>
    <row r="1579" spans="2:6" ht="12" customHeight="1" x14ac:dyDescent="0.2">
      <c r="B1579" s="17"/>
      <c r="C1579" s="18"/>
      <c r="E1579" s="18"/>
      <c r="F1579" s="18"/>
    </row>
    <row r="1580" spans="2:6" ht="12" customHeight="1" x14ac:dyDescent="0.2">
      <c r="B1580" s="17"/>
      <c r="C1580" s="18"/>
      <c r="E1580" s="18"/>
      <c r="F1580" s="18"/>
    </row>
    <row r="1581" spans="2:6" ht="12" customHeight="1" x14ac:dyDescent="0.2">
      <c r="B1581" s="17"/>
      <c r="C1581" s="18"/>
      <c r="E1581" s="18"/>
      <c r="F1581" s="18"/>
    </row>
    <row r="1582" spans="2:6" ht="12" customHeight="1" x14ac:dyDescent="0.2">
      <c r="B1582" s="17"/>
      <c r="C1582" s="18"/>
      <c r="E1582" s="18"/>
      <c r="F1582" s="18"/>
    </row>
    <row r="1583" spans="2:6" ht="12" customHeight="1" x14ac:dyDescent="0.2">
      <c r="B1583" s="17"/>
      <c r="C1583" s="18"/>
      <c r="E1583" s="18"/>
      <c r="F1583" s="18"/>
    </row>
    <row r="1584" spans="2:6" ht="12" customHeight="1" x14ac:dyDescent="0.2">
      <c r="B1584" s="17"/>
      <c r="C1584" s="18"/>
      <c r="E1584" s="18"/>
      <c r="F1584" s="18"/>
    </row>
    <row r="1585" spans="2:6" ht="12" customHeight="1" x14ac:dyDescent="0.2">
      <c r="B1585" s="17"/>
      <c r="C1585" s="18"/>
      <c r="E1585" s="18"/>
      <c r="F1585" s="18"/>
    </row>
    <row r="1586" spans="2:6" ht="12" customHeight="1" x14ac:dyDescent="0.2">
      <c r="B1586" s="17"/>
      <c r="C1586" s="18"/>
      <c r="E1586" s="18"/>
      <c r="F1586" s="18"/>
    </row>
    <row r="1587" spans="2:6" ht="12" customHeight="1" x14ac:dyDescent="0.2">
      <c r="B1587" s="17"/>
      <c r="C1587" s="18"/>
      <c r="E1587" s="18"/>
      <c r="F1587" s="18"/>
    </row>
    <row r="1588" spans="2:6" ht="12" customHeight="1" x14ac:dyDescent="0.2">
      <c r="B1588" s="17"/>
      <c r="C1588" s="18"/>
      <c r="E1588" s="18"/>
      <c r="F1588" s="18"/>
    </row>
    <row r="1589" spans="2:6" ht="12" customHeight="1" x14ac:dyDescent="0.2">
      <c r="B1589" s="17"/>
      <c r="C1589" s="18"/>
      <c r="E1589" s="18"/>
      <c r="F1589" s="18"/>
    </row>
    <row r="1590" spans="2:6" ht="12" customHeight="1" x14ac:dyDescent="0.2">
      <c r="B1590" s="17"/>
      <c r="C1590" s="18"/>
      <c r="E1590" s="18"/>
      <c r="F1590" s="18"/>
    </row>
    <row r="1591" spans="2:6" ht="12" customHeight="1" x14ac:dyDescent="0.2">
      <c r="B1591" s="17"/>
      <c r="C1591" s="18"/>
      <c r="E1591" s="18"/>
      <c r="F1591" s="18"/>
    </row>
    <row r="1592" spans="2:6" ht="12" customHeight="1" x14ac:dyDescent="0.2">
      <c r="B1592" s="17"/>
      <c r="C1592" s="18"/>
      <c r="E1592" s="18"/>
      <c r="F1592" s="18"/>
    </row>
    <row r="1593" spans="2:6" ht="12" customHeight="1" x14ac:dyDescent="0.2">
      <c r="B1593" s="17"/>
      <c r="C1593" s="18"/>
      <c r="E1593" s="18"/>
      <c r="F1593" s="18"/>
    </row>
    <row r="1594" spans="2:6" ht="12" customHeight="1" x14ac:dyDescent="0.2">
      <c r="B1594" s="17"/>
      <c r="C1594" s="18"/>
      <c r="E1594" s="18"/>
      <c r="F1594" s="18"/>
    </row>
    <row r="1595" spans="2:6" ht="12" customHeight="1" x14ac:dyDescent="0.2">
      <c r="B1595" s="17"/>
      <c r="C1595" s="18"/>
      <c r="E1595" s="18"/>
      <c r="F1595" s="18"/>
    </row>
    <row r="1596" spans="2:6" ht="12" customHeight="1" x14ac:dyDescent="0.2">
      <c r="B1596" s="17"/>
      <c r="C1596" s="18"/>
      <c r="E1596" s="18"/>
      <c r="F1596" s="18"/>
    </row>
    <row r="1597" spans="2:6" ht="12" customHeight="1" x14ac:dyDescent="0.2">
      <c r="B1597" s="17"/>
      <c r="C1597" s="18"/>
      <c r="E1597" s="18"/>
      <c r="F1597" s="18"/>
    </row>
    <row r="1598" spans="2:6" ht="12" customHeight="1" x14ac:dyDescent="0.2">
      <c r="B1598" s="17"/>
      <c r="C1598" s="18"/>
      <c r="E1598" s="18"/>
      <c r="F1598" s="18"/>
    </row>
    <row r="1599" spans="2:6" ht="12" customHeight="1" x14ac:dyDescent="0.2">
      <c r="B1599" s="17"/>
      <c r="C1599" s="18"/>
      <c r="E1599" s="18"/>
      <c r="F1599" s="18"/>
    </row>
    <row r="1600" spans="2:6" ht="12" customHeight="1" x14ac:dyDescent="0.2">
      <c r="B1600" s="17"/>
      <c r="C1600" s="18"/>
      <c r="E1600" s="18"/>
      <c r="F1600" s="18"/>
    </row>
    <row r="1601" spans="2:6" ht="12" customHeight="1" x14ac:dyDescent="0.2">
      <c r="B1601" s="17"/>
      <c r="C1601" s="18"/>
      <c r="E1601" s="18"/>
      <c r="F1601" s="18"/>
    </row>
    <row r="1602" spans="2:6" ht="12" customHeight="1" x14ac:dyDescent="0.2">
      <c r="B1602" s="17"/>
      <c r="C1602" s="18"/>
      <c r="E1602" s="18"/>
      <c r="F1602" s="18"/>
    </row>
    <row r="1603" spans="2:6" ht="12" customHeight="1" x14ac:dyDescent="0.2">
      <c r="B1603" s="17"/>
      <c r="C1603" s="18"/>
      <c r="E1603" s="18"/>
      <c r="F1603" s="18"/>
    </row>
    <row r="1604" spans="2:6" ht="12" customHeight="1" x14ac:dyDescent="0.2">
      <c r="B1604" s="17"/>
      <c r="C1604" s="18"/>
      <c r="E1604" s="18"/>
      <c r="F1604" s="18"/>
    </row>
    <row r="1605" spans="2:6" ht="12" customHeight="1" x14ac:dyDescent="0.2">
      <c r="B1605" s="17"/>
      <c r="C1605" s="18"/>
      <c r="E1605" s="18"/>
      <c r="F1605" s="18"/>
    </row>
    <row r="1606" spans="2:6" ht="12" customHeight="1" x14ac:dyDescent="0.2">
      <c r="B1606" s="17"/>
      <c r="C1606" s="18"/>
      <c r="E1606" s="18"/>
      <c r="F1606" s="18"/>
    </row>
    <row r="1607" spans="2:6" ht="12" customHeight="1" x14ac:dyDescent="0.2">
      <c r="B1607" s="17"/>
      <c r="C1607" s="18"/>
      <c r="E1607" s="18"/>
      <c r="F1607" s="18"/>
    </row>
    <row r="1608" spans="2:6" ht="12" customHeight="1" x14ac:dyDescent="0.2">
      <c r="B1608" s="17"/>
      <c r="C1608" s="18"/>
      <c r="E1608" s="18"/>
      <c r="F1608" s="18"/>
    </row>
    <row r="1609" spans="2:6" ht="12" customHeight="1" x14ac:dyDescent="0.2">
      <c r="B1609" s="17"/>
      <c r="C1609" s="18"/>
      <c r="E1609" s="18"/>
      <c r="F1609" s="18"/>
    </row>
    <row r="1610" spans="2:6" ht="12" customHeight="1" x14ac:dyDescent="0.2">
      <c r="B1610" s="17"/>
      <c r="C1610" s="18"/>
      <c r="E1610" s="18"/>
      <c r="F1610" s="18"/>
    </row>
    <row r="1611" spans="2:6" ht="12" customHeight="1" x14ac:dyDescent="0.2">
      <c r="B1611" s="17"/>
      <c r="C1611" s="18"/>
      <c r="E1611" s="18"/>
      <c r="F1611" s="18"/>
    </row>
    <row r="1612" spans="2:6" ht="12" customHeight="1" x14ac:dyDescent="0.2">
      <c r="B1612" s="17"/>
      <c r="C1612" s="18"/>
      <c r="E1612" s="18"/>
      <c r="F1612" s="18"/>
    </row>
    <row r="1613" spans="2:6" ht="12" customHeight="1" x14ac:dyDescent="0.2">
      <c r="B1613" s="17"/>
      <c r="C1613" s="18"/>
      <c r="E1613" s="18"/>
      <c r="F1613" s="18"/>
    </row>
    <row r="1614" spans="2:6" ht="12" customHeight="1" x14ac:dyDescent="0.2">
      <c r="B1614" s="17"/>
      <c r="C1614" s="18"/>
      <c r="E1614" s="18"/>
      <c r="F1614" s="18"/>
    </row>
    <row r="1615" spans="2:6" ht="12" customHeight="1" x14ac:dyDescent="0.2">
      <c r="B1615" s="17"/>
      <c r="C1615" s="18"/>
      <c r="E1615" s="18"/>
      <c r="F1615" s="18"/>
    </row>
    <row r="1616" spans="2:6" ht="12" customHeight="1" x14ac:dyDescent="0.2">
      <c r="B1616" s="17"/>
      <c r="C1616" s="18"/>
      <c r="E1616" s="18"/>
      <c r="F1616" s="18"/>
    </row>
    <row r="1617" spans="2:6" ht="12" customHeight="1" x14ac:dyDescent="0.2">
      <c r="B1617" s="17"/>
      <c r="C1617" s="18"/>
      <c r="E1617" s="18"/>
      <c r="F1617" s="18"/>
    </row>
    <row r="1618" spans="2:6" ht="12" customHeight="1" x14ac:dyDescent="0.2">
      <c r="B1618" s="17"/>
      <c r="C1618" s="18"/>
      <c r="E1618" s="18"/>
      <c r="F1618" s="18"/>
    </row>
    <row r="1619" spans="2:6" ht="12" customHeight="1" x14ac:dyDescent="0.2">
      <c r="B1619" s="17"/>
      <c r="C1619" s="18"/>
      <c r="E1619" s="18"/>
      <c r="F1619" s="18"/>
    </row>
    <row r="1620" spans="2:6" ht="12" customHeight="1" x14ac:dyDescent="0.2">
      <c r="B1620" s="17"/>
      <c r="C1620" s="18"/>
      <c r="E1620" s="18"/>
      <c r="F1620" s="18"/>
    </row>
    <row r="1621" spans="2:6" ht="12" customHeight="1" x14ac:dyDescent="0.2">
      <c r="B1621" s="17"/>
      <c r="C1621" s="18"/>
      <c r="E1621" s="18"/>
      <c r="F1621" s="18"/>
    </row>
    <row r="1622" spans="2:6" ht="12" customHeight="1" x14ac:dyDescent="0.2">
      <c r="B1622" s="17"/>
      <c r="C1622" s="18"/>
      <c r="E1622" s="18"/>
      <c r="F1622" s="18"/>
    </row>
    <row r="1623" spans="2:6" ht="12" customHeight="1" x14ac:dyDescent="0.2">
      <c r="B1623" s="17"/>
      <c r="C1623" s="18"/>
      <c r="E1623" s="18"/>
      <c r="F1623" s="18"/>
    </row>
    <row r="1624" spans="2:6" ht="12" customHeight="1" x14ac:dyDescent="0.2">
      <c r="B1624" s="17"/>
      <c r="C1624" s="18"/>
      <c r="E1624" s="18"/>
      <c r="F1624" s="18"/>
    </row>
    <row r="1625" spans="2:6" ht="12" customHeight="1" x14ac:dyDescent="0.2">
      <c r="B1625" s="17"/>
      <c r="C1625" s="18"/>
      <c r="E1625" s="18"/>
      <c r="F1625" s="18"/>
    </row>
    <row r="1626" spans="2:6" ht="12" customHeight="1" x14ac:dyDescent="0.2">
      <c r="B1626" s="17"/>
      <c r="C1626" s="18"/>
      <c r="E1626" s="18"/>
      <c r="F1626" s="18"/>
    </row>
    <row r="1627" spans="2:6" ht="12" customHeight="1" x14ac:dyDescent="0.2">
      <c r="B1627" s="17"/>
      <c r="C1627" s="18"/>
      <c r="E1627" s="18"/>
      <c r="F1627" s="18"/>
    </row>
    <row r="1628" spans="2:6" ht="12" customHeight="1" x14ac:dyDescent="0.2">
      <c r="B1628" s="17"/>
      <c r="C1628" s="18"/>
      <c r="E1628" s="18"/>
      <c r="F1628" s="18"/>
    </row>
    <row r="1629" spans="2:6" ht="12" customHeight="1" x14ac:dyDescent="0.2">
      <c r="B1629" s="17"/>
      <c r="C1629" s="18"/>
      <c r="E1629" s="18"/>
      <c r="F1629" s="18"/>
    </row>
    <row r="1630" spans="2:6" ht="12" customHeight="1" x14ac:dyDescent="0.2">
      <c r="B1630" s="17"/>
      <c r="C1630" s="18"/>
      <c r="E1630" s="18"/>
      <c r="F1630" s="18"/>
    </row>
    <row r="1631" spans="2:6" ht="12" customHeight="1" x14ac:dyDescent="0.2">
      <c r="B1631" s="17"/>
      <c r="C1631" s="18"/>
      <c r="E1631" s="18"/>
      <c r="F1631" s="18"/>
    </row>
    <row r="1632" spans="2:6" ht="12" customHeight="1" x14ac:dyDescent="0.2">
      <c r="B1632" s="17"/>
      <c r="C1632" s="18"/>
      <c r="E1632" s="18"/>
      <c r="F1632" s="18"/>
    </row>
    <row r="1633" spans="2:6" ht="12" customHeight="1" x14ac:dyDescent="0.2">
      <c r="B1633" s="17"/>
      <c r="C1633" s="18"/>
      <c r="E1633" s="18"/>
      <c r="F1633" s="18"/>
    </row>
    <row r="1634" spans="2:6" ht="12" customHeight="1" x14ac:dyDescent="0.2">
      <c r="B1634" s="17"/>
      <c r="C1634" s="18"/>
      <c r="E1634" s="18"/>
      <c r="F1634" s="18"/>
    </row>
    <row r="1635" spans="2:6" ht="12" customHeight="1" x14ac:dyDescent="0.2">
      <c r="B1635" s="17"/>
      <c r="C1635" s="18"/>
      <c r="E1635" s="18"/>
      <c r="F1635" s="18"/>
    </row>
    <row r="1636" spans="2:6" ht="12" customHeight="1" x14ac:dyDescent="0.2">
      <c r="B1636" s="17"/>
      <c r="C1636" s="18"/>
      <c r="E1636" s="18"/>
      <c r="F1636" s="18"/>
    </row>
    <row r="1637" spans="2:6" ht="12" customHeight="1" x14ac:dyDescent="0.2">
      <c r="B1637" s="17"/>
      <c r="C1637" s="18"/>
      <c r="E1637" s="18"/>
      <c r="F1637" s="18"/>
    </row>
    <row r="1638" spans="2:6" ht="12" customHeight="1" x14ac:dyDescent="0.2">
      <c r="B1638" s="17"/>
      <c r="C1638" s="18"/>
      <c r="E1638" s="18"/>
      <c r="F1638" s="18"/>
    </row>
    <row r="1639" spans="2:6" ht="12" customHeight="1" x14ac:dyDescent="0.2">
      <c r="B1639" s="17"/>
      <c r="C1639" s="18"/>
      <c r="E1639" s="18"/>
      <c r="F1639" s="18"/>
    </row>
    <row r="1640" spans="2:6" ht="12" customHeight="1" x14ac:dyDescent="0.2">
      <c r="B1640" s="17"/>
      <c r="C1640" s="18"/>
      <c r="E1640" s="18"/>
      <c r="F1640" s="18"/>
    </row>
    <row r="1641" spans="2:6" ht="12" customHeight="1" x14ac:dyDescent="0.2">
      <c r="B1641" s="17"/>
      <c r="C1641" s="18"/>
      <c r="E1641" s="18"/>
      <c r="F1641" s="18"/>
    </row>
    <row r="1642" spans="2:6" ht="12" customHeight="1" x14ac:dyDescent="0.2">
      <c r="B1642" s="17"/>
      <c r="C1642" s="18"/>
      <c r="E1642" s="18"/>
      <c r="F1642" s="18"/>
    </row>
    <row r="1643" spans="2:6" ht="12" customHeight="1" x14ac:dyDescent="0.2">
      <c r="B1643" s="17"/>
      <c r="C1643" s="18"/>
      <c r="E1643" s="18"/>
      <c r="F1643" s="18"/>
    </row>
    <row r="1644" spans="2:6" ht="12" customHeight="1" x14ac:dyDescent="0.2">
      <c r="B1644" s="17"/>
      <c r="C1644" s="18"/>
      <c r="E1644" s="18"/>
      <c r="F1644" s="18"/>
    </row>
    <row r="1645" spans="2:6" ht="12" customHeight="1" x14ac:dyDescent="0.2">
      <c r="B1645" s="17"/>
      <c r="C1645" s="18"/>
      <c r="E1645" s="18"/>
      <c r="F1645" s="18"/>
    </row>
    <row r="1646" spans="2:6" ht="12" customHeight="1" x14ac:dyDescent="0.2">
      <c r="B1646" s="17"/>
      <c r="C1646" s="18"/>
      <c r="E1646" s="18"/>
      <c r="F1646" s="18"/>
    </row>
    <row r="1647" spans="2:6" ht="12" customHeight="1" x14ac:dyDescent="0.2">
      <c r="B1647" s="17"/>
      <c r="C1647" s="18"/>
      <c r="E1647" s="18"/>
      <c r="F1647" s="18"/>
    </row>
    <row r="1648" spans="2:6" ht="12" customHeight="1" x14ac:dyDescent="0.2">
      <c r="B1648" s="17"/>
      <c r="C1648" s="18"/>
      <c r="E1648" s="18"/>
      <c r="F1648" s="18"/>
    </row>
    <row r="1649" spans="2:6" ht="12" customHeight="1" x14ac:dyDescent="0.2">
      <c r="B1649" s="17"/>
      <c r="C1649" s="18"/>
      <c r="E1649" s="18"/>
      <c r="F1649" s="18"/>
    </row>
    <row r="1650" spans="2:6" ht="12" customHeight="1" x14ac:dyDescent="0.2">
      <c r="B1650" s="17"/>
      <c r="C1650" s="18"/>
      <c r="E1650" s="18"/>
      <c r="F1650" s="18"/>
    </row>
    <row r="1651" spans="2:6" ht="12" customHeight="1" x14ac:dyDescent="0.2">
      <c r="B1651" s="17"/>
      <c r="C1651" s="18"/>
      <c r="E1651" s="18"/>
      <c r="F1651" s="18"/>
    </row>
    <row r="1652" spans="2:6" ht="12" customHeight="1" x14ac:dyDescent="0.2">
      <c r="B1652" s="17"/>
      <c r="C1652" s="18"/>
      <c r="E1652" s="18"/>
      <c r="F1652" s="18"/>
    </row>
    <row r="1653" spans="2:6" ht="12" customHeight="1" x14ac:dyDescent="0.2">
      <c r="B1653" s="17"/>
      <c r="C1653" s="18"/>
      <c r="E1653" s="18"/>
      <c r="F1653" s="18"/>
    </row>
    <row r="1654" spans="2:6" ht="12" customHeight="1" x14ac:dyDescent="0.2">
      <c r="B1654" s="17"/>
      <c r="C1654" s="18"/>
      <c r="E1654" s="18"/>
      <c r="F1654" s="18"/>
    </row>
    <row r="1655" spans="2:6" ht="12" customHeight="1" x14ac:dyDescent="0.2">
      <c r="B1655" s="17"/>
      <c r="C1655" s="18"/>
      <c r="E1655" s="18"/>
      <c r="F1655" s="18"/>
    </row>
    <row r="1656" spans="2:6" ht="12" customHeight="1" x14ac:dyDescent="0.2">
      <c r="B1656" s="17"/>
      <c r="C1656" s="18"/>
      <c r="E1656" s="18"/>
      <c r="F1656" s="18"/>
    </row>
    <row r="1657" spans="2:6" ht="12" customHeight="1" x14ac:dyDescent="0.2">
      <c r="B1657" s="17"/>
      <c r="C1657" s="18"/>
      <c r="E1657" s="18"/>
      <c r="F1657" s="18"/>
    </row>
    <row r="1658" spans="2:6" ht="12" customHeight="1" x14ac:dyDescent="0.2">
      <c r="B1658" s="17"/>
      <c r="C1658" s="18"/>
      <c r="E1658" s="18"/>
      <c r="F1658" s="18"/>
    </row>
    <row r="1659" spans="2:6" ht="12" customHeight="1" x14ac:dyDescent="0.2">
      <c r="B1659" s="17"/>
      <c r="C1659" s="18"/>
      <c r="E1659" s="18"/>
      <c r="F1659" s="18"/>
    </row>
    <row r="1660" spans="2:6" ht="12" customHeight="1" x14ac:dyDescent="0.2">
      <c r="B1660" s="17"/>
      <c r="C1660" s="18"/>
      <c r="E1660" s="18"/>
      <c r="F1660" s="18"/>
    </row>
    <row r="1661" spans="2:6" ht="12" customHeight="1" x14ac:dyDescent="0.2">
      <c r="B1661" s="17"/>
      <c r="C1661" s="18"/>
      <c r="E1661" s="18"/>
      <c r="F1661" s="18"/>
    </row>
    <row r="1662" spans="2:6" ht="12" customHeight="1" x14ac:dyDescent="0.2">
      <c r="B1662" s="17"/>
      <c r="C1662" s="18"/>
      <c r="E1662" s="18"/>
      <c r="F1662" s="18"/>
    </row>
    <row r="1663" spans="2:6" ht="12" customHeight="1" x14ac:dyDescent="0.2">
      <c r="B1663" s="17"/>
      <c r="C1663" s="18"/>
      <c r="E1663" s="18"/>
      <c r="F1663" s="18"/>
    </row>
    <row r="1664" spans="2:6" ht="12" customHeight="1" x14ac:dyDescent="0.2">
      <c r="B1664" s="17"/>
      <c r="C1664" s="18"/>
      <c r="E1664" s="18"/>
      <c r="F1664" s="18"/>
    </row>
    <row r="1665" spans="2:6" ht="12" customHeight="1" x14ac:dyDescent="0.2">
      <c r="B1665" s="17"/>
      <c r="C1665" s="18"/>
      <c r="E1665" s="18"/>
      <c r="F1665" s="18"/>
    </row>
    <row r="1666" spans="2:6" ht="12" customHeight="1" x14ac:dyDescent="0.2">
      <c r="B1666" s="17"/>
      <c r="C1666" s="18"/>
      <c r="E1666" s="18"/>
      <c r="F1666" s="18"/>
    </row>
    <row r="1667" spans="2:6" ht="12" customHeight="1" x14ac:dyDescent="0.2">
      <c r="B1667" s="17"/>
      <c r="C1667" s="18"/>
      <c r="E1667" s="18"/>
      <c r="F1667" s="18"/>
    </row>
    <row r="1668" spans="2:6" ht="12" customHeight="1" x14ac:dyDescent="0.2">
      <c r="B1668" s="17"/>
      <c r="C1668" s="18"/>
      <c r="E1668" s="18"/>
      <c r="F1668" s="18"/>
    </row>
    <row r="1669" spans="2:6" ht="12" customHeight="1" x14ac:dyDescent="0.2">
      <c r="B1669" s="17"/>
      <c r="C1669" s="18"/>
      <c r="E1669" s="18"/>
      <c r="F1669" s="18"/>
    </row>
    <row r="1670" spans="2:6" ht="12" customHeight="1" x14ac:dyDescent="0.2">
      <c r="B1670" s="17"/>
      <c r="C1670" s="18"/>
      <c r="E1670" s="18"/>
      <c r="F1670" s="18"/>
    </row>
    <row r="1671" spans="2:6" ht="12" customHeight="1" x14ac:dyDescent="0.2">
      <c r="B1671" s="17"/>
      <c r="C1671" s="18"/>
      <c r="E1671" s="18"/>
      <c r="F1671" s="18"/>
    </row>
    <row r="1672" spans="2:6" ht="12" customHeight="1" x14ac:dyDescent="0.2">
      <c r="B1672" s="17"/>
      <c r="C1672" s="18"/>
      <c r="E1672" s="18"/>
      <c r="F1672" s="18"/>
    </row>
    <row r="1673" spans="2:6" ht="12" customHeight="1" x14ac:dyDescent="0.2">
      <c r="B1673" s="17"/>
      <c r="C1673" s="18"/>
      <c r="E1673" s="18"/>
      <c r="F1673" s="18"/>
    </row>
    <row r="1674" spans="2:6" ht="12" customHeight="1" x14ac:dyDescent="0.2">
      <c r="B1674" s="17"/>
      <c r="C1674" s="18"/>
      <c r="E1674" s="18"/>
      <c r="F1674" s="18"/>
    </row>
    <row r="1675" spans="2:6" ht="12" customHeight="1" x14ac:dyDescent="0.2">
      <c r="B1675" s="17"/>
      <c r="C1675" s="18"/>
      <c r="E1675" s="18"/>
      <c r="F1675" s="18"/>
    </row>
    <row r="1676" spans="2:6" ht="12" customHeight="1" x14ac:dyDescent="0.2">
      <c r="B1676" s="17"/>
      <c r="C1676" s="18"/>
      <c r="E1676" s="18"/>
      <c r="F1676" s="18"/>
    </row>
    <row r="1677" spans="2:6" ht="12" customHeight="1" x14ac:dyDescent="0.2">
      <c r="B1677" s="17"/>
      <c r="C1677" s="18"/>
      <c r="E1677" s="18"/>
      <c r="F1677" s="18"/>
    </row>
    <row r="1678" spans="2:6" ht="12" customHeight="1" x14ac:dyDescent="0.2">
      <c r="B1678" s="17"/>
      <c r="C1678" s="18"/>
      <c r="E1678" s="18"/>
      <c r="F1678" s="18"/>
    </row>
    <row r="1679" spans="2:6" ht="12" customHeight="1" x14ac:dyDescent="0.2">
      <c r="B1679" s="17"/>
      <c r="C1679" s="18"/>
      <c r="E1679" s="18"/>
      <c r="F1679" s="18"/>
    </row>
    <row r="1680" spans="2:6" ht="12" customHeight="1" x14ac:dyDescent="0.2">
      <c r="B1680" s="17"/>
      <c r="C1680" s="18"/>
      <c r="E1680" s="18"/>
      <c r="F1680" s="18"/>
    </row>
    <row r="1681" spans="2:6" ht="12" customHeight="1" x14ac:dyDescent="0.2">
      <c r="B1681" s="17"/>
      <c r="C1681" s="18"/>
      <c r="E1681" s="18"/>
      <c r="F1681" s="18"/>
    </row>
    <row r="1682" spans="2:6" ht="12" customHeight="1" x14ac:dyDescent="0.2">
      <c r="B1682" s="17"/>
      <c r="C1682" s="18"/>
      <c r="E1682" s="18"/>
      <c r="F1682" s="18"/>
    </row>
    <row r="1683" spans="2:6" ht="12" customHeight="1" x14ac:dyDescent="0.2">
      <c r="B1683" s="17"/>
      <c r="C1683" s="18"/>
      <c r="E1683" s="18"/>
      <c r="F1683" s="18"/>
    </row>
    <row r="1684" spans="2:6" ht="12" customHeight="1" x14ac:dyDescent="0.2">
      <c r="B1684" s="17"/>
      <c r="C1684" s="18"/>
      <c r="E1684" s="18"/>
      <c r="F1684" s="18"/>
    </row>
    <row r="1685" spans="2:6" ht="12" customHeight="1" x14ac:dyDescent="0.2">
      <c r="B1685" s="17"/>
      <c r="C1685" s="18"/>
      <c r="E1685" s="18"/>
      <c r="F1685" s="18"/>
    </row>
    <row r="1686" spans="2:6" ht="12" customHeight="1" x14ac:dyDescent="0.2">
      <c r="B1686" s="17"/>
      <c r="C1686" s="18"/>
      <c r="E1686" s="18"/>
      <c r="F1686" s="18"/>
    </row>
    <row r="1687" spans="2:6" ht="12" customHeight="1" x14ac:dyDescent="0.2">
      <c r="B1687" s="17"/>
      <c r="C1687" s="18"/>
      <c r="E1687" s="18"/>
      <c r="F1687" s="18"/>
    </row>
    <row r="1688" spans="2:6" ht="12" customHeight="1" x14ac:dyDescent="0.2">
      <c r="B1688" s="17"/>
      <c r="C1688" s="18"/>
      <c r="E1688" s="18"/>
      <c r="F1688" s="18"/>
    </row>
    <row r="1689" spans="2:6" ht="12" customHeight="1" x14ac:dyDescent="0.2">
      <c r="B1689" s="17"/>
      <c r="C1689" s="18"/>
      <c r="E1689" s="18"/>
      <c r="F1689" s="18"/>
    </row>
    <row r="1690" spans="2:6" ht="12" customHeight="1" x14ac:dyDescent="0.2">
      <c r="B1690" s="17"/>
      <c r="C1690" s="18"/>
      <c r="E1690" s="18"/>
      <c r="F1690" s="18"/>
    </row>
    <row r="1691" spans="2:6" ht="12" customHeight="1" x14ac:dyDescent="0.2">
      <c r="B1691" s="17"/>
      <c r="C1691" s="18"/>
      <c r="E1691" s="18"/>
      <c r="F1691" s="18"/>
    </row>
    <row r="1692" spans="2:6" ht="12" customHeight="1" x14ac:dyDescent="0.2">
      <c r="B1692" s="17"/>
      <c r="C1692" s="18"/>
      <c r="E1692" s="18"/>
      <c r="F1692" s="18"/>
    </row>
    <row r="1693" spans="2:6" ht="12" customHeight="1" x14ac:dyDescent="0.2">
      <c r="B1693" s="17"/>
      <c r="C1693" s="18"/>
      <c r="E1693" s="18"/>
      <c r="F1693" s="18"/>
    </row>
    <row r="1694" spans="2:6" ht="12" customHeight="1" x14ac:dyDescent="0.2">
      <c r="B1694" s="17"/>
      <c r="C1694" s="18"/>
      <c r="E1694" s="18"/>
      <c r="F1694" s="18"/>
    </row>
    <row r="1695" spans="2:6" ht="12" customHeight="1" x14ac:dyDescent="0.2">
      <c r="B1695" s="17"/>
      <c r="C1695" s="18"/>
      <c r="E1695" s="18"/>
      <c r="F1695" s="18"/>
    </row>
    <row r="1696" spans="2:6" ht="12" customHeight="1" x14ac:dyDescent="0.2">
      <c r="B1696" s="17"/>
      <c r="C1696" s="18"/>
      <c r="E1696" s="18"/>
      <c r="F1696" s="18"/>
    </row>
    <row r="1697" spans="2:6" ht="12" customHeight="1" x14ac:dyDescent="0.2">
      <c r="B1697" s="17"/>
      <c r="C1697" s="18"/>
      <c r="E1697" s="18"/>
      <c r="F1697" s="18"/>
    </row>
    <row r="1698" spans="2:6" ht="12" customHeight="1" x14ac:dyDescent="0.2">
      <c r="B1698" s="17"/>
      <c r="C1698" s="18"/>
      <c r="E1698" s="18"/>
      <c r="F1698" s="18"/>
    </row>
    <row r="1699" spans="2:6" ht="12" customHeight="1" x14ac:dyDescent="0.2">
      <c r="B1699" s="17"/>
      <c r="C1699" s="18"/>
      <c r="E1699" s="18"/>
      <c r="F1699" s="18"/>
    </row>
    <row r="1700" spans="2:6" ht="12" customHeight="1" x14ac:dyDescent="0.2">
      <c r="B1700" s="17"/>
      <c r="C1700" s="18"/>
      <c r="E1700" s="18"/>
      <c r="F1700" s="18"/>
    </row>
    <row r="1701" spans="2:6" ht="12" customHeight="1" x14ac:dyDescent="0.2">
      <c r="B1701" s="17"/>
      <c r="C1701" s="18"/>
      <c r="E1701" s="18"/>
      <c r="F1701" s="18"/>
    </row>
    <row r="1702" spans="2:6" ht="12" customHeight="1" x14ac:dyDescent="0.2">
      <c r="B1702" s="17"/>
      <c r="C1702" s="18"/>
      <c r="E1702" s="18"/>
      <c r="F1702" s="18"/>
    </row>
    <row r="1703" spans="2:6" ht="12" customHeight="1" x14ac:dyDescent="0.2">
      <c r="B1703" s="17"/>
      <c r="C1703" s="18"/>
      <c r="E1703" s="18"/>
      <c r="F1703" s="18"/>
    </row>
    <row r="1704" spans="2:6" ht="12" customHeight="1" x14ac:dyDescent="0.2">
      <c r="B1704" s="17"/>
      <c r="C1704" s="18"/>
      <c r="E1704" s="18"/>
      <c r="F1704" s="18"/>
    </row>
    <row r="1705" spans="2:6" ht="12" customHeight="1" x14ac:dyDescent="0.2">
      <c r="B1705" s="17"/>
      <c r="C1705" s="18"/>
      <c r="E1705" s="18"/>
      <c r="F1705" s="18"/>
    </row>
    <row r="1706" spans="2:6" ht="12" customHeight="1" x14ac:dyDescent="0.2">
      <c r="B1706" s="17"/>
      <c r="C1706" s="18"/>
      <c r="E1706" s="18"/>
      <c r="F1706" s="18"/>
    </row>
    <row r="1707" spans="2:6" ht="12" customHeight="1" x14ac:dyDescent="0.2">
      <c r="B1707" s="17"/>
      <c r="C1707" s="18"/>
      <c r="E1707" s="18"/>
      <c r="F1707" s="18"/>
    </row>
    <row r="1708" spans="2:6" ht="12" customHeight="1" x14ac:dyDescent="0.2">
      <c r="B1708" s="17"/>
      <c r="C1708" s="18"/>
      <c r="E1708" s="18"/>
      <c r="F1708" s="18"/>
    </row>
    <row r="1709" spans="2:6" ht="12" customHeight="1" x14ac:dyDescent="0.2">
      <c r="B1709" s="17"/>
      <c r="C1709" s="18"/>
      <c r="E1709" s="18"/>
      <c r="F1709" s="18"/>
    </row>
    <row r="1710" spans="2:6" ht="12" customHeight="1" x14ac:dyDescent="0.2">
      <c r="B1710" s="17"/>
      <c r="C1710" s="18"/>
      <c r="E1710" s="18"/>
      <c r="F1710" s="18"/>
    </row>
    <row r="1711" spans="2:6" ht="12" customHeight="1" x14ac:dyDescent="0.2">
      <c r="B1711" s="17"/>
      <c r="C1711" s="18"/>
      <c r="E1711" s="18"/>
      <c r="F1711" s="18"/>
    </row>
    <row r="1712" spans="2:6" ht="12" customHeight="1" x14ac:dyDescent="0.2">
      <c r="B1712" s="17"/>
      <c r="C1712" s="18"/>
      <c r="E1712" s="18"/>
      <c r="F1712" s="18"/>
    </row>
    <row r="1713" spans="2:6" ht="12" customHeight="1" x14ac:dyDescent="0.2">
      <c r="B1713" s="17"/>
      <c r="C1713" s="18"/>
      <c r="E1713" s="18"/>
      <c r="F1713" s="18"/>
    </row>
    <row r="1714" spans="2:6" ht="12" customHeight="1" x14ac:dyDescent="0.2">
      <c r="B1714" s="17"/>
      <c r="C1714" s="18"/>
      <c r="E1714" s="18"/>
      <c r="F1714" s="18"/>
    </row>
    <row r="1715" spans="2:6" ht="12" customHeight="1" x14ac:dyDescent="0.2">
      <c r="B1715" s="17"/>
      <c r="C1715" s="18"/>
      <c r="E1715" s="18"/>
      <c r="F1715" s="18"/>
    </row>
    <row r="1716" spans="2:6" ht="12" customHeight="1" x14ac:dyDescent="0.2">
      <c r="B1716" s="17"/>
      <c r="C1716" s="18"/>
      <c r="E1716" s="18"/>
      <c r="F1716" s="18"/>
    </row>
    <row r="1717" spans="2:6" ht="12" customHeight="1" x14ac:dyDescent="0.2">
      <c r="B1717" s="17"/>
      <c r="C1717" s="18"/>
      <c r="E1717" s="18"/>
      <c r="F1717" s="18"/>
    </row>
    <row r="1718" spans="2:6" ht="12" customHeight="1" x14ac:dyDescent="0.2">
      <c r="B1718" s="17"/>
      <c r="C1718" s="18"/>
      <c r="E1718" s="18"/>
      <c r="F1718" s="18"/>
    </row>
    <row r="1719" spans="2:6" ht="12" customHeight="1" x14ac:dyDescent="0.2">
      <c r="B1719" s="17"/>
      <c r="C1719" s="18"/>
      <c r="E1719" s="18"/>
      <c r="F1719" s="18"/>
    </row>
    <row r="1720" spans="2:6" ht="12" customHeight="1" x14ac:dyDescent="0.2">
      <c r="B1720" s="17"/>
      <c r="C1720" s="18"/>
      <c r="E1720" s="18"/>
      <c r="F1720" s="18"/>
    </row>
    <row r="1721" spans="2:6" ht="12" customHeight="1" x14ac:dyDescent="0.2">
      <c r="B1721" s="17"/>
      <c r="C1721" s="18"/>
      <c r="E1721" s="18"/>
      <c r="F1721" s="18"/>
    </row>
    <row r="1722" spans="2:6" ht="12" customHeight="1" x14ac:dyDescent="0.2">
      <c r="B1722" s="17"/>
      <c r="C1722" s="18"/>
      <c r="E1722" s="18"/>
      <c r="F1722" s="18"/>
    </row>
    <row r="1723" spans="2:6" ht="12" customHeight="1" x14ac:dyDescent="0.2">
      <c r="B1723" s="17"/>
      <c r="C1723" s="18"/>
      <c r="E1723" s="18"/>
      <c r="F1723" s="18"/>
    </row>
    <row r="1724" spans="2:6" ht="12" customHeight="1" x14ac:dyDescent="0.2">
      <c r="B1724" s="17"/>
      <c r="C1724" s="18"/>
      <c r="E1724" s="18"/>
      <c r="F1724" s="18"/>
    </row>
    <row r="1725" spans="2:6" ht="12" customHeight="1" x14ac:dyDescent="0.2">
      <c r="B1725" s="17"/>
      <c r="C1725" s="18"/>
      <c r="E1725" s="18"/>
      <c r="F1725" s="18"/>
    </row>
    <row r="1726" spans="2:6" ht="12" customHeight="1" x14ac:dyDescent="0.2">
      <c r="B1726" s="17"/>
      <c r="C1726" s="18"/>
      <c r="E1726" s="18"/>
      <c r="F1726" s="18"/>
    </row>
    <row r="1727" spans="2:6" ht="12" customHeight="1" x14ac:dyDescent="0.2">
      <c r="B1727" s="17"/>
      <c r="C1727" s="18"/>
      <c r="E1727" s="18"/>
      <c r="F1727" s="18"/>
    </row>
    <row r="1728" spans="2:6" ht="12" customHeight="1" x14ac:dyDescent="0.2">
      <c r="B1728" s="17"/>
      <c r="C1728" s="18"/>
      <c r="E1728" s="18"/>
      <c r="F1728" s="18"/>
    </row>
    <row r="1729" spans="2:6" ht="12" customHeight="1" x14ac:dyDescent="0.2">
      <c r="B1729" s="17"/>
      <c r="C1729" s="18"/>
      <c r="E1729" s="18"/>
      <c r="F1729" s="18"/>
    </row>
    <row r="1730" spans="2:6" ht="12" customHeight="1" x14ac:dyDescent="0.2">
      <c r="B1730" s="17"/>
      <c r="C1730" s="18"/>
      <c r="E1730" s="18"/>
      <c r="F1730" s="18"/>
    </row>
    <row r="1731" spans="2:6" ht="12" customHeight="1" x14ac:dyDescent="0.2">
      <c r="B1731" s="17"/>
      <c r="C1731" s="18"/>
      <c r="E1731" s="18"/>
      <c r="F1731" s="18"/>
    </row>
    <row r="1732" spans="2:6" ht="12" customHeight="1" x14ac:dyDescent="0.2">
      <c r="B1732" s="17"/>
      <c r="C1732" s="18"/>
      <c r="E1732" s="18"/>
      <c r="F1732" s="18"/>
    </row>
    <row r="1733" spans="2:6" ht="12" customHeight="1" x14ac:dyDescent="0.2">
      <c r="B1733" s="17"/>
      <c r="C1733" s="18"/>
      <c r="E1733" s="18"/>
      <c r="F1733" s="18"/>
    </row>
    <row r="1734" spans="2:6" ht="12" customHeight="1" x14ac:dyDescent="0.2">
      <c r="B1734" s="17"/>
      <c r="C1734" s="18"/>
      <c r="E1734" s="18"/>
      <c r="F1734" s="18"/>
    </row>
    <row r="1735" spans="2:6" ht="12" customHeight="1" x14ac:dyDescent="0.2">
      <c r="B1735" s="17"/>
      <c r="C1735" s="18"/>
      <c r="E1735" s="18"/>
      <c r="F1735" s="18"/>
    </row>
    <row r="1736" spans="2:6" ht="12" customHeight="1" x14ac:dyDescent="0.2">
      <c r="B1736" s="17"/>
      <c r="C1736" s="18"/>
      <c r="E1736" s="18"/>
      <c r="F1736" s="18"/>
    </row>
    <row r="1737" spans="2:6" ht="12" customHeight="1" x14ac:dyDescent="0.2">
      <c r="B1737" s="17"/>
      <c r="C1737" s="18"/>
      <c r="E1737" s="18"/>
      <c r="F1737" s="18"/>
    </row>
    <row r="1738" spans="2:6" ht="12" customHeight="1" x14ac:dyDescent="0.2">
      <c r="B1738" s="17"/>
      <c r="C1738" s="18"/>
      <c r="E1738" s="18"/>
      <c r="F1738" s="18"/>
    </row>
    <row r="1739" spans="2:6" ht="12" customHeight="1" x14ac:dyDescent="0.2">
      <c r="B1739" s="17"/>
      <c r="C1739" s="18"/>
      <c r="E1739" s="18"/>
      <c r="F1739" s="18"/>
    </row>
    <row r="1740" spans="2:6" ht="12" customHeight="1" x14ac:dyDescent="0.2">
      <c r="B1740" s="17"/>
      <c r="C1740" s="18"/>
      <c r="E1740" s="18"/>
      <c r="F1740" s="18"/>
    </row>
    <row r="1741" spans="2:6" ht="12" customHeight="1" x14ac:dyDescent="0.2">
      <c r="B1741" s="17"/>
      <c r="C1741" s="18"/>
      <c r="E1741" s="18"/>
      <c r="F1741" s="18"/>
    </row>
    <row r="1742" spans="2:6" ht="12" customHeight="1" x14ac:dyDescent="0.2">
      <c r="B1742" s="17"/>
      <c r="C1742" s="18"/>
      <c r="E1742" s="18"/>
      <c r="F1742" s="18"/>
    </row>
    <row r="1743" spans="2:6" ht="12" customHeight="1" x14ac:dyDescent="0.2">
      <c r="B1743" s="17"/>
      <c r="C1743" s="18"/>
      <c r="E1743" s="18"/>
      <c r="F1743" s="18"/>
    </row>
    <row r="1744" spans="2:6" ht="12" customHeight="1" x14ac:dyDescent="0.2">
      <c r="B1744" s="17"/>
      <c r="C1744" s="18"/>
      <c r="E1744" s="18"/>
      <c r="F1744" s="18"/>
    </row>
    <row r="1745" spans="2:6" ht="12" customHeight="1" x14ac:dyDescent="0.2">
      <c r="B1745" s="17"/>
      <c r="C1745" s="18"/>
      <c r="E1745" s="18"/>
      <c r="F1745" s="18"/>
    </row>
    <row r="1746" spans="2:6" ht="12" customHeight="1" x14ac:dyDescent="0.2">
      <c r="B1746" s="17"/>
      <c r="C1746" s="18"/>
      <c r="E1746" s="18"/>
      <c r="F1746" s="18"/>
    </row>
    <row r="1747" spans="2:6" ht="12" customHeight="1" x14ac:dyDescent="0.2">
      <c r="B1747" s="17"/>
      <c r="C1747" s="18"/>
      <c r="E1747" s="18"/>
      <c r="F1747" s="18"/>
    </row>
    <row r="1748" spans="2:6" ht="12" customHeight="1" x14ac:dyDescent="0.2">
      <c r="B1748" s="17"/>
      <c r="C1748" s="18"/>
      <c r="E1748" s="18"/>
      <c r="F1748" s="18"/>
    </row>
    <row r="1749" spans="2:6" ht="12" customHeight="1" x14ac:dyDescent="0.2">
      <c r="B1749" s="17"/>
      <c r="C1749" s="18"/>
      <c r="E1749" s="18"/>
      <c r="F1749" s="18"/>
    </row>
    <row r="1750" spans="2:6" ht="12" customHeight="1" x14ac:dyDescent="0.2">
      <c r="B1750" s="17"/>
      <c r="C1750" s="18"/>
      <c r="E1750" s="18"/>
      <c r="F1750" s="18"/>
    </row>
    <row r="1751" spans="2:6" ht="12" customHeight="1" x14ac:dyDescent="0.2">
      <c r="B1751" s="17"/>
      <c r="C1751" s="18"/>
      <c r="E1751" s="18"/>
      <c r="F1751" s="18"/>
    </row>
    <row r="1752" spans="2:6" ht="12" customHeight="1" x14ac:dyDescent="0.2">
      <c r="B1752" s="17"/>
      <c r="C1752" s="18"/>
      <c r="E1752" s="18"/>
      <c r="F1752" s="18"/>
    </row>
    <row r="1753" spans="2:6" ht="12" customHeight="1" x14ac:dyDescent="0.2">
      <c r="B1753" s="17"/>
      <c r="C1753" s="18"/>
      <c r="E1753" s="18"/>
      <c r="F1753" s="18"/>
    </row>
    <row r="1754" spans="2:6" ht="12" customHeight="1" x14ac:dyDescent="0.2">
      <c r="B1754" s="17"/>
      <c r="C1754" s="18"/>
      <c r="E1754" s="18"/>
      <c r="F1754" s="18"/>
    </row>
    <row r="1755" spans="2:6" ht="12" customHeight="1" x14ac:dyDescent="0.2">
      <c r="B1755" s="17"/>
      <c r="C1755" s="18"/>
      <c r="E1755" s="18"/>
      <c r="F1755" s="18"/>
    </row>
    <row r="1756" spans="2:6" ht="12" customHeight="1" x14ac:dyDescent="0.2">
      <c r="B1756" s="17"/>
      <c r="C1756" s="18"/>
      <c r="E1756" s="18"/>
      <c r="F1756" s="18"/>
    </row>
    <row r="1757" spans="2:6" ht="12" customHeight="1" x14ac:dyDescent="0.2">
      <c r="B1757" s="17"/>
      <c r="C1757" s="18"/>
      <c r="E1757" s="18"/>
      <c r="F1757" s="18"/>
    </row>
    <row r="1758" spans="2:6" ht="12" customHeight="1" x14ac:dyDescent="0.2">
      <c r="B1758" s="17"/>
      <c r="C1758" s="18"/>
      <c r="E1758" s="18"/>
      <c r="F1758" s="18"/>
    </row>
    <row r="1759" spans="2:6" ht="12" customHeight="1" x14ac:dyDescent="0.2">
      <c r="B1759" s="17"/>
      <c r="C1759" s="18"/>
      <c r="E1759" s="18"/>
      <c r="F1759" s="18"/>
    </row>
    <row r="1760" spans="2:6" ht="12" customHeight="1" x14ac:dyDescent="0.2">
      <c r="B1760" s="17"/>
      <c r="C1760" s="18"/>
      <c r="E1760" s="18"/>
      <c r="F1760" s="18"/>
    </row>
    <row r="1761" spans="2:6" ht="12" customHeight="1" x14ac:dyDescent="0.2">
      <c r="B1761" s="17"/>
      <c r="C1761" s="18"/>
      <c r="E1761" s="18"/>
      <c r="F1761" s="18"/>
    </row>
    <row r="1762" spans="2:6" ht="12" customHeight="1" x14ac:dyDescent="0.2">
      <c r="B1762" s="17"/>
      <c r="C1762" s="18"/>
      <c r="E1762" s="18"/>
      <c r="F1762" s="18"/>
    </row>
    <row r="1763" spans="2:6" ht="12" customHeight="1" x14ac:dyDescent="0.2">
      <c r="B1763" s="17"/>
      <c r="C1763" s="18"/>
      <c r="E1763" s="18"/>
      <c r="F1763" s="18"/>
    </row>
    <row r="1764" spans="2:6" ht="12" customHeight="1" x14ac:dyDescent="0.2">
      <c r="B1764" s="17"/>
      <c r="C1764" s="18"/>
      <c r="E1764" s="18"/>
      <c r="F1764" s="18"/>
    </row>
    <row r="1765" spans="2:6" ht="12" customHeight="1" x14ac:dyDescent="0.2">
      <c r="B1765" s="17"/>
      <c r="C1765" s="18"/>
      <c r="E1765" s="18"/>
      <c r="F1765" s="18"/>
    </row>
    <row r="1766" spans="2:6" ht="12" customHeight="1" x14ac:dyDescent="0.2">
      <c r="B1766" s="17"/>
      <c r="C1766" s="18"/>
      <c r="E1766" s="18"/>
      <c r="F1766" s="18"/>
    </row>
    <row r="1767" spans="2:6" ht="12" customHeight="1" x14ac:dyDescent="0.2">
      <c r="B1767" s="17"/>
      <c r="C1767" s="18"/>
      <c r="E1767" s="18"/>
      <c r="F1767" s="18"/>
    </row>
    <row r="1768" spans="2:6" ht="12" customHeight="1" x14ac:dyDescent="0.2">
      <c r="B1768" s="17"/>
      <c r="C1768" s="18"/>
      <c r="E1768" s="18"/>
      <c r="F1768" s="18"/>
    </row>
    <row r="1769" spans="2:6" ht="12" customHeight="1" x14ac:dyDescent="0.2">
      <c r="B1769" s="17"/>
      <c r="C1769" s="18"/>
      <c r="E1769" s="18"/>
      <c r="F1769" s="18"/>
    </row>
    <row r="1770" spans="2:6" ht="12" customHeight="1" x14ac:dyDescent="0.2">
      <c r="B1770" s="17"/>
      <c r="C1770" s="18"/>
      <c r="E1770" s="18"/>
      <c r="F1770" s="18"/>
    </row>
    <row r="1771" spans="2:6" ht="12" customHeight="1" x14ac:dyDescent="0.2">
      <c r="B1771" s="17"/>
      <c r="C1771" s="18"/>
      <c r="E1771" s="18"/>
      <c r="F1771" s="18"/>
    </row>
    <row r="1772" spans="2:6" ht="12" customHeight="1" x14ac:dyDescent="0.2">
      <c r="B1772" s="17"/>
      <c r="C1772" s="18"/>
      <c r="E1772" s="18"/>
      <c r="F1772" s="18"/>
    </row>
    <row r="1773" spans="2:6" ht="12" customHeight="1" x14ac:dyDescent="0.2">
      <c r="B1773" s="17"/>
      <c r="C1773" s="18"/>
      <c r="E1773" s="18"/>
      <c r="F1773" s="18"/>
    </row>
    <row r="1774" spans="2:6" ht="12" customHeight="1" x14ac:dyDescent="0.2">
      <c r="B1774" s="17"/>
      <c r="C1774" s="18"/>
      <c r="E1774" s="18"/>
      <c r="F1774" s="18"/>
    </row>
    <row r="1775" spans="2:6" ht="12" customHeight="1" x14ac:dyDescent="0.2">
      <c r="B1775" s="17"/>
      <c r="C1775" s="18"/>
      <c r="E1775" s="18"/>
      <c r="F1775" s="18"/>
    </row>
    <row r="1776" spans="2:6" ht="12" customHeight="1" x14ac:dyDescent="0.2">
      <c r="B1776" s="17"/>
      <c r="C1776" s="18"/>
      <c r="E1776" s="18"/>
      <c r="F1776" s="18"/>
    </row>
    <row r="1777" spans="2:6" ht="12" customHeight="1" x14ac:dyDescent="0.2">
      <c r="B1777" s="17"/>
      <c r="C1777" s="18"/>
      <c r="E1777" s="18"/>
      <c r="F1777" s="18"/>
    </row>
    <row r="1778" spans="2:6" ht="12" customHeight="1" x14ac:dyDescent="0.2">
      <c r="B1778" s="17"/>
      <c r="C1778" s="18"/>
      <c r="E1778" s="18"/>
      <c r="F1778" s="18"/>
    </row>
    <row r="1779" spans="2:6" ht="12" customHeight="1" x14ac:dyDescent="0.2">
      <c r="B1779" s="17"/>
      <c r="C1779" s="18"/>
      <c r="E1779" s="18"/>
      <c r="F1779" s="18"/>
    </row>
    <row r="1780" spans="2:6" ht="12" customHeight="1" x14ac:dyDescent="0.2">
      <c r="B1780" s="17"/>
      <c r="C1780" s="18"/>
      <c r="E1780" s="18"/>
      <c r="F1780" s="18"/>
    </row>
    <row r="1781" spans="2:6" ht="12" customHeight="1" x14ac:dyDescent="0.2">
      <c r="B1781" s="17"/>
      <c r="C1781" s="18"/>
      <c r="E1781" s="18"/>
      <c r="F1781" s="18"/>
    </row>
    <row r="1782" spans="2:6" ht="12" customHeight="1" x14ac:dyDescent="0.2">
      <c r="B1782" s="17"/>
      <c r="C1782" s="18"/>
      <c r="E1782" s="18"/>
      <c r="F1782" s="18"/>
    </row>
    <row r="1783" spans="2:6" ht="12" customHeight="1" x14ac:dyDescent="0.2">
      <c r="B1783" s="17"/>
      <c r="C1783" s="18"/>
      <c r="E1783" s="18"/>
      <c r="F1783" s="18"/>
    </row>
    <row r="1784" spans="2:6" ht="12" customHeight="1" x14ac:dyDescent="0.2">
      <c r="B1784" s="17"/>
      <c r="C1784" s="18"/>
      <c r="E1784" s="18"/>
      <c r="F1784" s="18"/>
    </row>
    <row r="1785" spans="2:6" ht="12" customHeight="1" x14ac:dyDescent="0.2">
      <c r="B1785" s="17"/>
      <c r="C1785" s="18"/>
      <c r="E1785" s="18"/>
      <c r="F1785" s="18"/>
    </row>
    <row r="1786" spans="2:6" ht="12" customHeight="1" x14ac:dyDescent="0.2">
      <c r="B1786" s="17"/>
      <c r="C1786" s="18"/>
      <c r="E1786" s="18"/>
      <c r="F1786" s="18"/>
    </row>
    <row r="1787" spans="2:6" ht="12" customHeight="1" x14ac:dyDescent="0.2">
      <c r="B1787" s="17"/>
      <c r="C1787" s="18"/>
      <c r="E1787" s="18"/>
      <c r="F1787" s="18"/>
    </row>
    <row r="1788" spans="2:6" ht="12" customHeight="1" x14ac:dyDescent="0.2">
      <c r="B1788" s="17"/>
      <c r="C1788" s="18"/>
      <c r="E1788" s="18"/>
      <c r="F1788" s="18"/>
    </row>
    <row r="1789" spans="2:6" ht="12" customHeight="1" x14ac:dyDescent="0.2">
      <c r="B1789" s="17"/>
      <c r="C1789" s="18"/>
      <c r="E1789" s="18"/>
      <c r="F1789" s="18"/>
    </row>
    <row r="1790" spans="2:6" ht="12" customHeight="1" x14ac:dyDescent="0.2">
      <c r="B1790" s="17"/>
      <c r="C1790" s="18"/>
      <c r="E1790" s="18"/>
      <c r="F1790" s="18"/>
    </row>
    <row r="1791" spans="2:6" ht="12" customHeight="1" x14ac:dyDescent="0.2">
      <c r="B1791" s="17"/>
      <c r="C1791" s="18"/>
      <c r="E1791" s="18"/>
      <c r="F1791" s="18"/>
    </row>
    <row r="1792" spans="2:6" ht="12" customHeight="1" x14ac:dyDescent="0.2">
      <c r="B1792" s="17"/>
      <c r="C1792" s="18"/>
      <c r="E1792" s="18"/>
      <c r="F1792" s="18"/>
    </row>
    <row r="1793" spans="2:6" ht="12" customHeight="1" x14ac:dyDescent="0.2">
      <c r="B1793" s="17"/>
      <c r="C1793" s="18"/>
      <c r="E1793" s="18"/>
      <c r="F1793" s="18"/>
    </row>
    <row r="1794" spans="2:6" ht="12" customHeight="1" x14ac:dyDescent="0.2">
      <c r="B1794" s="17"/>
      <c r="C1794" s="18"/>
      <c r="E1794" s="18"/>
      <c r="F1794" s="18"/>
    </row>
    <row r="1795" spans="2:6" ht="12" customHeight="1" x14ac:dyDescent="0.2">
      <c r="B1795" s="17"/>
      <c r="C1795" s="18"/>
      <c r="E1795" s="18"/>
      <c r="F1795" s="18"/>
    </row>
    <row r="1796" spans="2:6" ht="12" customHeight="1" x14ac:dyDescent="0.2">
      <c r="B1796" s="17"/>
      <c r="C1796" s="18"/>
      <c r="E1796" s="18"/>
      <c r="F1796" s="18"/>
    </row>
    <row r="1797" spans="2:6" ht="12" customHeight="1" x14ac:dyDescent="0.2">
      <c r="B1797" s="17"/>
      <c r="C1797" s="18"/>
      <c r="E1797" s="18"/>
      <c r="F1797" s="18"/>
    </row>
    <row r="1798" spans="2:6" ht="12" customHeight="1" x14ac:dyDescent="0.2">
      <c r="B1798" s="17"/>
      <c r="C1798" s="18"/>
      <c r="E1798" s="18"/>
      <c r="F1798" s="18"/>
    </row>
    <row r="1799" spans="2:6" ht="12" customHeight="1" x14ac:dyDescent="0.2">
      <c r="B1799" s="17"/>
      <c r="C1799" s="18"/>
      <c r="E1799" s="18"/>
      <c r="F1799" s="18"/>
    </row>
    <row r="1800" spans="2:6" ht="12" customHeight="1" x14ac:dyDescent="0.2">
      <c r="B1800" s="17"/>
      <c r="C1800" s="18"/>
      <c r="E1800" s="18"/>
      <c r="F1800" s="18"/>
    </row>
    <row r="1801" spans="2:6" ht="12" customHeight="1" x14ac:dyDescent="0.2">
      <c r="B1801" s="17"/>
      <c r="C1801" s="18"/>
      <c r="E1801" s="18"/>
      <c r="F1801" s="18"/>
    </row>
    <row r="1802" spans="2:6" ht="12" customHeight="1" x14ac:dyDescent="0.2">
      <c r="B1802" s="17"/>
      <c r="C1802" s="18"/>
      <c r="E1802" s="18"/>
      <c r="F1802" s="18"/>
    </row>
    <row r="1803" spans="2:6" ht="12" customHeight="1" x14ac:dyDescent="0.2">
      <c r="B1803" s="17"/>
      <c r="C1803" s="18"/>
      <c r="E1803" s="18"/>
      <c r="F1803" s="18"/>
    </row>
    <row r="1804" spans="2:6" ht="12" customHeight="1" x14ac:dyDescent="0.2">
      <c r="B1804" s="17"/>
      <c r="C1804" s="18"/>
      <c r="E1804" s="18"/>
      <c r="F1804" s="18"/>
    </row>
    <row r="1805" spans="2:6" ht="12" customHeight="1" x14ac:dyDescent="0.2">
      <c r="B1805" s="17"/>
      <c r="C1805" s="18"/>
      <c r="E1805" s="18"/>
      <c r="F1805" s="18"/>
    </row>
    <row r="1806" spans="2:6" ht="12" customHeight="1" x14ac:dyDescent="0.2">
      <c r="B1806" s="17"/>
      <c r="C1806" s="18"/>
      <c r="E1806" s="18"/>
      <c r="F1806" s="18"/>
    </row>
    <row r="1807" spans="2:6" ht="12" customHeight="1" x14ac:dyDescent="0.2">
      <c r="B1807" s="17"/>
      <c r="C1807" s="18"/>
      <c r="E1807" s="18"/>
      <c r="F1807" s="18"/>
    </row>
    <row r="1808" spans="2:6" ht="12" customHeight="1" x14ac:dyDescent="0.2">
      <c r="B1808" s="17"/>
      <c r="C1808" s="18"/>
      <c r="E1808" s="18"/>
      <c r="F1808" s="18"/>
    </row>
    <row r="1809" spans="2:6" ht="12" customHeight="1" x14ac:dyDescent="0.2">
      <c r="B1809" s="17"/>
      <c r="C1809" s="18"/>
      <c r="E1809" s="18"/>
      <c r="F1809" s="18"/>
    </row>
    <row r="1810" spans="2:6" ht="12" customHeight="1" x14ac:dyDescent="0.2">
      <c r="B1810" s="17"/>
      <c r="C1810" s="18"/>
      <c r="E1810" s="18"/>
      <c r="F1810" s="18"/>
    </row>
    <row r="1811" spans="2:6" ht="12" customHeight="1" x14ac:dyDescent="0.2">
      <c r="B1811" s="17"/>
      <c r="C1811" s="18"/>
      <c r="E1811" s="18"/>
      <c r="F1811" s="18"/>
    </row>
    <row r="1812" spans="2:6" ht="12" customHeight="1" x14ac:dyDescent="0.2">
      <c r="B1812" s="17"/>
      <c r="C1812" s="18"/>
      <c r="E1812" s="18"/>
      <c r="F1812" s="18"/>
    </row>
    <row r="1813" spans="2:6" ht="12" customHeight="1" x14ac:dyDescent="0.2">
      <c r="B1813" s="17"/>
      <c r="C1813" s="18"/>
      <c r="E1813" s="18"/>
      <c r="F1813" s="18"/>
    </row>
    <row r="1814" spans="2:6" ht="12" customHeight="1" x14ac:dyDescent="0.2">
      <c r="B1814" s="17"/>
      <c r="C1814" s="18"/>
      <c r="E1814" s="18"/>
      <c r="F1814" s="18"/>
    </row>
    <row r="1815" spans="2:6" ht="12" customHeight="1" x14ac:dyDescent="0.2">
      <c r="B1815" s="17"/>
      <c r="C1815" s="18"/>
      <c r="E1815" s="18"/>
      <c r="F1815" s="18"/>
    </row>
    <row r="1816" spans="2:6" ht="12" customHeight="1" x14ac:dyDescent="0.2">
      <c r="B1816" s="17"/>
      <c r="C1816" s="18"/>
      <c r="E1816" s="18"/>
      <c r="F1816" s="18"/>
    </row>
    <row r="1817" spans="2:6" ht="12" customHeight="1" x14ac:dyDescent="0.2">
      <c r="B1817" s="17"/>
      <c r="C1817" s="18"/>
      <c r="E1817" s="18"/>
      <c r="F1817" s="18"/>
    </row>
    <row r="1818" spans="2:6" ht="12" customHeight="1" x14ac:dyDescent="0.2">
      <c r="B1818" s="17"/>
      <c r="C1818" s="18"/>
      <c r="E1818" s="18"/>
      <c r="F1818" s="18"/>
    </row>
    <row r="1819" spans="2:6" ht="12" customHeight="1" x14ac:dyDescent="0.2">
      <c r="B1819" s="17"/>
      <c r="C1819" s="18"/>
      <c r="E1819" s="18"/>
      <c r="F1819" s="18"/>
    </row>
    <row r="1820" spans="2:6" ht="12" customHeight="1" x14ac:dyDescent="0.2">
      <c r="B1820" s="17"/>
      <c r="C1820" s="18"/>
      <c r="E1820" s="18"/>
      <c r="F1820" s="18"/>
    </row>
    <row r="1821" spans="2:6" ht="12" customHeight="1" x14ac:dyDescent="0.2">
      <c r="B1821" s="17"/>
      <c r="C1821" s="18"/>
      <c r="E1821" s="18"/>
      <c r="F1821" s="18"/>
    </row>
    <row r="1822" spans="2:6" ht="12" customHeight="1" x14ac:dyDescent="0.2">
      <c r="B1822" s="17"/>
      <c r="C1822" s="18"/>
      <c r="E1822" s="18"/>
      <c r="F1822" s="18"/>
    </row>
    <row r="1823" spans="2:6" ht="12" customHeight="1" x14ac:dyDescent="0.2">
      <c r="B1823" s="17"/>
      <c r="C1823" s="18"/>
      <c r="E1823" s="18"/>
      <c r="F1823" s="18"/>
    </row>
    <row r="1824" spans="2:6" ht="12" customHeight="1" x14ac:dyDescent="0.2">
      <c r="B1824" s="17"/>
      <c r="C1824" s="18"/>
      <c r="E1824" s="18"/>
      <c r="F1824" s="18"/>
    </row>
    <row r="1825" spans="2:6" ht="12" customHeight="1" x14ac:dyDescent="0.2">
      <c r="B1825" s="17"/>
      <c r="C1825" s="18"/>
      <c r="E1825" s="18"/>
      <c r="F1825" s="18"/>
    </row>
    <row r="1826" spans="2:6" ht="12" customHeight="1" x14ac:dyDescent="0.2">
      <c r="B1826" s="17"/>
      <c r="C1826" s="18"/>
      <c r="E1826" s="18"/>
      <c r="F1826" s="18"/>
    </row>
    <row r="1827" spans="2:6" ht="12" customHeight="1" x14ac:dyDescent="0.2">
      <c r="B1827" s="17"/>
      <c r="C1827" s="18"/>
      <c r="E1827" s="18"/>
      <c r="F1827" s="18"/>
    </row>
    <row r="1828" spans="2:6" ht="12" customHeight="1" x14ac:dyDescent="0.2">
      <c r="B1828" s="17"/>
      <c r="C1828" s="18"/>
      <c r="E1828" s="18"/>
      <c r="F1828" s="18"/>
    </row>
    <row r="1829" spans="2:6" ht="12" customHeight="1" x14ac:dyDescent="0.2">
      <c r="B1829" s="17"/>
      <c r="C1829" s="18"/>
      <c r="E1829" s="18"/>
      <c r="F1829" s="18"/>
    </row>
    <row r="1830" spans="2:6" ht="12" customHeight="1" x14ac:dyDescent="0.2">
      <c r="B1830" s="17"/>
      <c r="C1830" s="18"/>
      <c r="E1830" s="18"/>
      <c r="F1830" s="18"/>
    </row>
    <row r="1831" spans="2:6" ht="12" customHeight="1" x14ac:dyDescent="0.2">
      <c r="B1831" s="17"/>
      <c r="C1831" s="18"/>
      <c r="E1831" s="18"/>
      <c r="F1831" s="18"/>
    </row>
    <row r="1832" spans="2:6" ht="12" customHeight="1" x14ac:dyDescent="0.2">
      <c r="B1832" s="17"/>
      <c r="C1832" s="18"/>
      <c r="E1832" s="18"/>
      <c r="F1832" s="18"/>
    </row>
    <row r="1833" spans="2:6" ht="12" customHeight="1" x14ac:dyDescent="0.2">
      <c r="B1833" s="17"/>
      <c r="C1833" s="18"/>
      <c r="E1833" s="18"/>
      <c r="F1833" s="18"/>
    </row>
    <row r="1834" spans="2:6" ht="12" customHeight="1" x14ac:dyDescent="0.2">
      <c r="B1834" s="17"/>
      <c r="C1834" s="18"/>
      <c r="E1834" s="18"/>
      <c r="F1834" s="18"/>
    </row>
    <row r="1835" spans="2:6" ht="12" customHeight="1" x14ac:dyDescent="0.2">
      <c r="B1835" s="17"/>
      <c r="C1835" s="18"/>
      <c r="E1835" s="18"/>
      <c r="F1835" s="18"/>
    </row>
    <row r="1836" spans="2:6" ht="12" customHeight="1" x14ac:dyDescent="0.2">
      <c r="B1836" s="17"/>
      <c r="C1836" s="18"/>
      <c r="E1836" s="18"/>
      <c r="F1836" s="18"/>
    </row>
    <row r="1837" spans="2:6" ht="12" customHeight="1" x14ac:dyDescent="0.2">
      <c r="B1837" s="17"/>
      <c r="C1837" s="18"/>
      <c r="E1837" s="18"/>
      <c r="F1837" s="18"/>
    </row>
    <row r="1838" spans="2:6" ht="12" customHeight="1" x14ac:dyDescent="0.2">
      <c r="B1838" s="17"/>
      <c r="C1838" s="18"/>
      <c r="E1838" s="18"/>
      <c r="F1838" s="18"/>
    </row>
    <row r="1839" spans="2:6" ht="12" customHeight="1" x14ac:dyDescent="0.2">
      <c r="B1839" s="17"/>
      <c r="C1839" s="18"/>
      <c r="E1839" s="18"/>
      <c r="F1839" s="18"/>
    </row>
    <row r="1840" spans="2:6" ht="12" customHeight="1" x14ac:dyDescent="0.2">
      <c r="B1840" s="17"/>
      <c r="C1840" s="18"/>
      <c r="E1840" s="18"/>
      <c r="F1840" s="18"/>
    </row>
    <row r="1841" spans="2:6" ht="12" customHeight="1" x14ac:dyDescent="0.2">
      <c r="B1841" s="17"/>
      <c r="C1841" s="18"/>
      <c r="E1841" s="18"/>
      <c r="F1841" s="18"/>
    </row>
    <row r="1842" spans="2:6" ht="12" customHeight="1" x14ac:dyDescent="0.2">
      <c r="B1842" s="17"/>
      <c r="C1842" s="18"/>
      <c r="E1842" s="18"/>
      <c r="F1842" s="18"/>
    </row>
    <row r="1843" spans="2:6" ht="12" customHeight="1" x14ac:dyDescent="0.2">
      <c r="B1843" s="17"/>
      <c r="C1843" s="18"/>
      <c r="E1843" s="18"/>
      <c r="F1843" s="18"/>
    </row>
    <row r="1844" spans="2:6" ht="12" customHeight="1" x14ac:dyDescent="0.2">
      <c r="B1844" s="17"/>
      <c r="C1844" s="18"/>
      <c r="E1844" s="18"/>
      <c r="F1844" s="18"/>
    </row>
    <row r="1845" spans="2:6" ht="12" customHeight="1" x14ac:dyDescent="0.2">
      <c r="B1845" s="17"/>
      <c r="C1845" s="18"/>
      <c r="E1845" s="18"/>
      <c r="F1845" s="18"/>
    </row>
    <row r="1846" spans="2:6" ht="12" customHeight="1" x14ac:dyDescent="0.2">
      <c r="B1846" s="17"/>
      <c r="C1846" s="18"/>
      <c r="E1846" s="18"/>
      <c r="F1846" s="18"/>
    </row>
    <row r="1847" spans="2:6" ht="12" customHeight="1" x14ac:dyDescent="0.2">
      <c r="B1847" s="17"/>
      <c r="C1847" s="18"/>
      <c r="E1847" s="18"/>
      <c r="F1847" s="18"/>
    </row>
    <row r="1848" spans="2:6" ht="12" customHeight="1" x14ac:dyDescent="0.2">
      <c r="B1848" s="17"/>
      <c r="C1848" s="18"/>
      <c r="E1848" s="18"/>
      <c r="F1848" s="18"/>
    </row>
    <row r="1849" spans="2:6" ht="12" customHeight="1" x14ac:dyDescent="0.2">
      <c r="B1849" s="17"/>
      <c r="C1849" s="18"/>
      <c r="E1849" s="18"/>
      <c r="F1849" s="18"/>
    </row>
    <row r="1850" spans="2:6" ht="12" customHeight="1" x14ac:dyDescent="0.2">
      <c r="B1850" s="17"/>
      <c r="C1850" s="18"/>
      <c r="E1850" s="18"/>
      <c r="F1850" s="18"/>
    </row>
    <row r="1851" spans="2:6" ht="12" customHeight="1" x14ac:dyDescent="0.2">
      <c r="B1851" s="17"/>
      <c r="C1851" s="18"/>
      <c r="E1851" s="18"/>
      <c r="F1851" s="18"/>
    </row>
    <row r="1852" spans="2:6" ht="12" customHeight="1" x14ac:dyDescent="0.2">
      <c r="B1852" s="17"/>
      <c r="C1852" s="18"/>
      <c r="E1852" s="18"/>
      <c r="F1852" s="18"/>
    </row>
    <row r="1853" spans="2:6" ht="12" customHeight="1" x14ac:dyDescent="0.2">
      <c r="B1853" s="17"/>
      <c r="C1853" s="18"/>
      <c r="E1853" s="18"/>
      <c r="F1853" s="18"/>
    </row>
    <row r="1854" spans="2:6" ht="12" customHeight="1" x14ac:dyDescent="0.2">
      <c r="B1854" s="17"/>
      <c r="C1854" s="18"/>
      <c r="E1854" s="18"/>
      <c r="F1854" s="18"/>
    </row>
    <row r="1855" spans="2:6" ht="12" customHeight="1" x14ac:dyDescent="0.2">
      <c r="B1855" s="17"/>
      <c r="C1855" s="18"/>
      <c r="E1855" s="18"/>
      <c r="F1855" s="18"/>
    </row>
    <row r="1856" spans="2:6" ht="12" customHeight="1" x14ac:dyDescent="0.2">
      <c r="B1856" s="17"/>
      <c r="C1856" s="18"/>
      <c r="E1856" s="18"/>
      <c r="F1856" s="18"/>
    </row>
    <row r="1857" spans="2:6" ht="12" customHeight="1" x14ac:dyDescent="0.2">
      <c r="B1857" s="17"/>
      <c r="C1857" s="18"/>
      <c r="E1857" s="18"/>
      <c r="F1857" s="18"/>
    </row>
    <row r="1858" spans="2:6" ht="12" customHeight="1" x14ac:dyDescent="0.2">
      <c r="B1858" s="17"/>
      <c r="C1858" s="18"/>
      <c r="E1858" s="18"/>
      <c r="F1858" s="18"/>
    </row>
    <row r="1859" spans="2:6" ht="12" customHeight="1" x14ac:dyDescent="0.2">
      <c r="B1859" s="17"/>
      <c r="C1859" s="18"/>
      <c r="E1859" s="18"/>
      <c r="F1859" s="18"/>
    </row>
    <row r="1860" spans="2:6" ht="12" customHeight="1" x14ac:dyDescent="0.2">
      <c r="B1860" s="17"/>
      <c r="C1860" s="18"/>
      <c r="E1860" s="18"/>
      <c r="F1860" s="18"/>
    </row>
    <row r="1861" spans="2:6" ht="12" customHeight="1" x14ac:dyDescent="0.2">
      <c r="B1861" s="17"/>
      <c r="C1861" s="18"/>
      <c r="E1861" s="18"/>
      <c r="F1861" s="18"/>
    </row>
    <row r="1862" spans="2:6" ht="12" customHeight="1" x14ac:dyDescent="0.2">
      <c r="B1862" s="17"/>
      <c r="C1862" s="18"/>
      <c r="E1862" s="18"/>
      <c r="F1862" s="18"/>
    </row>
    <row r="1863" spans="2:6" ht="12" customHeight="1" x14ac:dyDescent="0.2">
      <c r="B1863" s="17"/>
      <c r="C1863" s="18"/>
      <c r="E1863" s="18"/>
      <c r="F1863" s="18"/>
    </row>
    <row r="1864" spans="2:6" ht="12" customHeight="1" x14ac:dyDescent="0.2">
      <c r="B1864" s="17"/>
      <c r="C1864" s="18"/>
      <c r="E1864" s="18"/>
      <c r="F1864" s="18"/>
    </row>
    <row r="1865" spans="2:6" ht="12" customHeight="1" x14ac:dyDescent="0.2">
      <c r="B1865" s="17"/>
      <c r="C1865" s="18"/>
      <c r="E1865" s="18"/>
      <c r="F1865" s="18"/>
    </row>
    <row r="1866" spans="2:6" ht="12" customHeight="1" x14ac:dyDescent="0.2">
      <c r="B1866" s="17"/>
      <c r="C1866" s="18"/>
      <c r="E1866" s="18"/>
      <c r="F1866" s="18"/>
    </row>
    <row r="1867" spans="2:6" ht="12" customHeight="1" x14ac:dyDescent="0.2">
      <c r="B1867" s="17"/>
      <c r="C1867" s="18"/>
      <c r="E1867" s="18"/>
      <c r="F1867" s="18"/>
    </row>
    <row r="1868" spans="2:6" ht="12" customHeight="1" x14ac:dyDescent="0.2">
      <c r="B1868" s="17"/>
      <c r="C1868" s="18"/>
      <c r="E1868" s="18"/>
      <c r="F1868" s="18"/>
    </row>
    <row r="1869" spans="2:6" ht="12" customHeight="1" x14ac:dyDescent="0.2">
      <c r="B1869" s="17"/>
      <c r="C1869" s="18"/>
      <c r="E1869" s="18"/>
      <c r="F1869" s="18"/>
    </row>
    <row r="1870" spans="2:6" ht="12" customHeight="1" x14ac:dyDescent="0.2">
      <c r="B1870" s="17"/>
      <c r="C1870" s="18"/>
      <c r="E1870" s="18"/>
      <c r="F1870" s="18"/>
    </row>
    <row r="1871" spans="2:6" ht="12" customHeight="1" x14ac:dyDescent="0.2">
      <c r="B1871" s="17"/>
      <c r="C1871" s="18"/>
      <c r="E1871" s="18"/>
      <c r="F1871" s="18"/>
    </row>
    <row r="1872" spans="2:6" ht="12" customHeight="1" x14ac:dyDescent="0.2">
      <c r="B1872" s="17"/>
      <c r="C1872" s="18"/>
      <c r="E1872" s="18"/>
      <c r="F1872" s="18"/>
    </row>
    <row r="1873" spans="2:6" ht="12" customHeight="1" x14ac:dyDescent="0.2">
      <c r="B1873" s="17"/>
      <c r="C1873" s="18"/>
      <c r="E1873" s="18"/>
      <c r="F1873" s="18"/>
    </row>
    <row r="1874" spans="2:6" ht="12" customHeight="1" x14ac:dyDescent="0.2">
      <c r="B1874" s="17"/>
      <c r="C1874" s="18"/>
      <c r="E1874" s="18"/>
      <c r="F1874" s="18"/>
    </row>
    <row r="1875" spans="2:6" ht="12" customHeight="1" x14ac:dyDescent="0.2">
      <c r="B1875" s="17"/>
      <c r="C1875" s="18"/>
      <c r="E1875" s="18"/>
      <c r="F1875" s="18"/>
    </row>
    <row r="1876" spans="2:6" ht="12" customHeight="1" x14ac:dyDescent="0.2">
      <c r="B1876" s="17"/>
      <c r="C1876" s="18"/>
      <c r="E1876" s="18"/>
      <c r="F1876" s="18"/>
    </row>
    <row r="1877" spans="2:6" ht="12" customHeight="1" x14ac:dyDescent="0.2">
      <c r="B1877" s="17"/>
      <c r="C1877" s="18"/>
      <c r="E1877" s="18"/>
      <c r="F1877" s="18"/>
    </row>
    <row r="1878" spans="2:6" ht="12" customHeight="1" x14ac:dyDescent="0.2">
      <c r="B1878" s="17"/>
      <c r="C1878" s="18"/>
      <c r="E1878" s="18"/>
      <c r="F1878" s="18"/>
    </row>
    <row r="1879" spans="2:6" ht="12" customHeight="1" x14ac:dyDescent="0.2">
      <c r="B1879" s="17"/>
      <c r="C1879" s="18"/>
      <c r="E1879" s="18"/>
      <c r="F1879" s="18"/>
    </row>
    <row r="1880" spans="2:6" ht="12" customHeight="1" x14ac:dyDescent="0.2">
      <c r="B1880" s="17"/>
      <c r="C1880" s="18"/>
      <c r="E1880" s="18"/>
      <c r="F1880" s="18"/>
    </row>
    <row r="1881" spans="2:6" ht="12" customHeight="1" x14ac:dyDescent="0.2">
      <c r="B1881" s="17"/>
      <c r="C1881" s="18"/>
      <c r="E1881" s="18"/>
      <c r="F1881" s="18"/>
    </row>
    <row r="1882" spans="2:6" ht="12" customHeight="1" x14ac:dyDescent="0.2">
      <c r="B1882" s="17"/>
      <c r="C1882" s="18"/>
      <c r="E1882" s="18"/>
      <c r="F1882" s="18"/>
    </row>
    <row r="1883" spans="2:6" ht="12" customHeight="1" x14ac:dyDescent="0.2">
      <c r="B1883" s="17"/>
      <c r="C1883" s="18"/>
      <c r="E1883" s="18"/>
      <c r="F1883" s="18"/>
    </row>
    <row r="1884" spans="2:6" ht="12" customHeight="1" x14ac:dyDescent="0.2">
      <c r="B1884" s="17"/>
      <c r="C1884" s="18"/>
      <c r="E1884" s="18"/>
      <c r="F1884" s="18"/>
    </row>
    <row r="1885" spans="2:6" ht="12" customHeight="1" x14ac:dyDescent="0.2">
      <c r="B1885" s="17"/>
      <c r="C1885" s="18"/>
      <c r="E1885" s="18"/>
      <c r="F1885" s="18"/>
    </row>
    <row r="1886" spans="2:6" ht="12" customHeight="1" x14ac:dyDescent="0.2">
      <c r="B1886" s="17"/>
      <c r="C1886" s="18"/>
      <c r="E1886" s="18"/>
      <c r="F1886" s="18"/>
    </row>
    <row r="1887" spans="2:6" ht="12" customHeight="1" x14ac:dyDescent="0.2">
      <c r="B1887" s="17"/>
      <c r="C1887" s="18"/>
      <c r="E1887" s="18"/>
      <c r="F1887" s="18"/>
    </row>
    <row r="1888" spans="2:6" ht="12" customHeight="1" x14ac:dyDescent="0.2">
      <c r="B1888" s="17"/>
      <c r="C1888" s="18"/>
      <c r="E1888" s="18"/>
      <c r="F1888" s="18"/>
    </row>
    <row r="1889" spans="2:6" ht="12" customHeight="1" x14ac:dyDescent="0.2">
      <c r="B1889" s="17"/>
      <c r="C1889" s="18"/>
      <c r="E1889" s="18"/>
      <c r="F1889" s="18"/>
    </row>
    <row r="1890" spans="2:6" ht="12" customHeight="1" x14ac:dyDescent="0.2">
      <c r="B1890" s="17"/>
      <c r="C1890" s="18"/>
      <c r="E1890" s="18"/>
      <c r="F1890" s="18"/>
    </row>
    <row r="1891" spans="2:6" ht="12" customHeight="1" x14ac:dyDescent="0.2">
      <c r="B1891" s="17"/>
      <c r="C1891" s="18"/>
      <c r="E1891" s="18"/>
      <c r="F1891" s="18"/>
    </row>
    <row r="1892" spans="2:6" ht="12" customHeight="1" x14ac:dyDescent="0.2">
      <c r="B1892" s="17"/>
      <c r="C1892" s="18"/>
      <c r="E1892" s="18"/>
      <c r="F1892" s="18"/>
    </row>
    <row r="1893" spans="2:6" ht="12" customHeight="1" x14ac:dyDescent="0.2">
      <c r="B1893" s="17"/>
      <c r="C1893" s="18"/>
      <c r="E1893" s="18"/>
      <c r="F1893" s="18"/>
    </row>
    <row r="1894" spans="2:6" ht="12" customHeight="1" x14ac:dyDescent="0.2">
      <c r="B1894" s="17"/>
      <c r="C1894" s="18"/>
      <c r="E1894" s="18"/>
      <c r="F1894" s="18"/>
    </row>
    <row r="1895" spans="2:6" ht="12" customHeight="1" x14ac:dyDescent="0.2">
      <c r="B1895" s="17"/>
      <c r="C1895" s="18"/>
      <c r="E1895" s="18"/>
      <c r="F1895" s="18"/>
    </row>
    <row r="1896" spans="2:6" ht="12" customHeight="1" x14ac:dyDescent="0.2">
      <c r="B1896" s="17"/>
      <c r="C1896" s="18"/>
      <c r="E1896" s="18"/>
      <c r="F1896" s="18"/>
    </row>
    <row r="1897" spans="2:6" ht="12" customHeight="1" x14ac:dyDescent="0.2">
      <c r="B1897" s="17"/>
      <c r="C1897" s="18"/>
      <c r="E1897" s="18"/>
      <c r="F1897" s="18"/>
    </row>
    <row r="1898" spans="2:6" ht="12" customHeight="1" x14ac:dyDescent="0.2">
      <c r="B1898" s="17"/>
      <c r="C1898" s="18"/>
      <c r="E1898" s="18"/>
      <c r="F1898" s="18"/>
    </row>
    <row r="1899" spans="2:6" ht="12" customHeight="1" x14ac:dyDescent="0.2">
      <c r="B1899" s="17"/>
      <c r="C1899" s="18"/>
      <c r="E1899" s="18"/>
      <c r="F1899" s="18"/>
    </row>
    <row r="1900" spans="2:6" ht="12" customHeight="1" x14ac:dyDescent="0.2">
      <c r="B1900" s="17"/>
      <c r="C1900" s="18"/>
      <c r="E1900" s="18"/>
      <c r="F1900" s="18"/>
    </row>
    <row r="1901" spans="2:6" ht="12" customHeight="1" x14ac:dyDescent="0.2">
      <c r="B1901" s="17"/>
      <c r="C1901" s="18"/>
      <c r="E1901" s="18"/>
      <c r="F1901" s="18"/>
    </row>
    <row r="1902" spans="2:6" ht="12" customHeight="1" x14ac:dyDescent="0.2">
      <c r="B1902" s="17"/>
      <c r="C1902" s="18"/>
      <c r="E1902" s="18"/>
      <c r="F1902" s="18"/>
    </row>
    <row r="1903" spans="2:6" ht="12" customHeight="1" x14ac:dyDescent="0.2">
      <c r="B1903" s="17"/>
      <c r="C1903" s="18"/>
      <c r="E1903" s="18"/>
      <c r="F1903" s="18"/>
    </row>
    <row r="1904" spans="2:6" ht="12" customHeight="1" x14ac:dyDescent="0.2">
      <c r="B1904" s="17"/>
      <c r="C1904" s="18"/>
      <c r="E1904" s="18"/>
      <c r="F1904" s="18"/>
    </row>
    <row r="1905" spans="2:6" ht="12" customHeight="1" x14ac:dyDescent="0.2">
      <c r="B1905" s="17"/>
      <c r="C1905" s="18"/>
      <c r="E1905" s="18"/>
      <c r="F1905" s="18"/>
    </row>
    <row r="1906" spans="2:6" ht="12" customHeight="1" x14ac:dyDescent="0.2">
      <c r="B1906" s="17"/>
      <c r="C1906" s="18"/>
      <c r="E1906" s="18"/>
      <c r="F1906" s="18"/>
    </row>
    <row r="1907" spans="2:6" ht="12" customHeight="1" x14ac:dyDescent="0.2">
      <c r="B1907" s="17"/>
      <c r="C1907" s="18"/>
      <c r="E1907" s="18"/>
      <c r="F1907" s="18"/>
    </row>
    <row r="1908" spans="2:6" ht="12" customHeight="1" x14ac:dyDescent="0.2">
      <c r="B1908" s="17"/>
      <c r="C1908" s="18"/>
      <c r="E1908" s="18"/>
      <c r="F1908" s="18"/>
    </row>
    <row r="1909" spans="2:6" ht="12" customHeight="1" x14ac:dyDescent="0.2">
      <c r="B1909" s="17"/>
      <c r="C1909" s="18"/>
      <c r="E1909" s="18"/>
      <c r="F1909" s="18"/>
    </row>
    <row r="1910" spans="2:6" ht="12" customHeight="1" x14ac:dyDescent="0.2">
      <c r="B1910" s="17"/>
      <c r="C1910" s="18"/>
      <c r="E1910" s="18"/>
      <c r="F1910" s="18"/>
    </row>
    <row r="1911" spans="2:6" ht="12" customHeight="1" x14ac:dyDescent="0.2">
      <c r="B1911" s="17"/>
      <c r="C1911" s="18"/>
      <c r="E1911" s="18"/>
      <c r="F1911" s="18"/>
    </row>
    <row r="1912" spans="2:6" ht="12" customHeight="1" x14ac:dyDescent="0.2">
      <c r="B1912" s="17"/>
      <c r="C1912" s="18"/>
      <c r="E1912" s="18"/>
      <c r="F1912" s="18"/>
    </row>
    <row r="1913" spans="2:6" ht="12" customHeight="1" x14ac:dyDescent="0.2">
      <c r="B1913" s="17"/>
      <c r="C1913" s="18"/>
      <c r="E1913" s="18"/>
      <c r="F1913" s="18"/>
    </row>
    <row r="1914" spans="2:6" ht="12" customHeight="1" x14ac:dyDescent="0.2">
      <c r="B1914" s="17"/>
      <c r="C1914" s="18"/>
      <c r="E1914" s="18"/>
      <c r="F1914" s="18"/>
    </row>
    <row r="1915" spans="2:6" ht="12" customHeight="1" x14ac:dyDescent="0.2">
      <c r="B1915" s="17"/>
      <c r="C1915" s="18"/>
      <c r="E1915" s="18"/>
      <c r="F1915" s="18"/>
    </row>
    <row r="1916" spans="2:6" ht="12" customHeight="1" x14ac:dyDescent="0.2">
      <c r="B1916" s="17"/>
      <c r="C1916" s="18"/>
      <c r="E1916" s="18"/>
      <c r="F1916" s="18"/>
    </row>
    <row r="1917" spans="2:6" ht="12" customHeight="1" x14ac:dyDescent="0.2">
      <c r="B1917" s="17"/>
      <c r="C1917" s="18"/>
      <c r="E1917" s="18"/>
      <c r="F1917" s="18"/>
    </row>
    <row r="1918" spans="2:6" ht="12" customHeight="1" x14ac:dyDescent="0.2">
      <c r="B1918" s="17"/>
      <c r="C1918" s="18"/>
      <c r="E1918" s="18"/>
      <c r="F1918" s="18"/>
    </row>
    <row r="1919" spans="2:6" ht="12" customHeight="1" x14ac:dyDescent="0.2">
      <c r="B1919" s="17"/>
      <c r="C1919" s="18"/>
      <c r="E1919" s="18"/>
      <c r="F1919" s="18"/>
    </row>
    <row r="1920" spans="2:6" ht="12" customHeight="1" x14ac:dyDescent="0.2">
      <c r="B1920" s="17"/>
      <c r="C1920" s="18"/>
      <c r="E1920" s="18"/>
      <c r="F1920" s="18"/>
    </row>
    <row r="1921" spans="2:6" ht="12" customHeight="1" x14ac:dyDescent="0.2">
      <c r="B1921" s="17"/>
      <c r="C1921" s="18"/>
      <c r="E1921" s="18"/>
      <c r="F1921" s="18"/>
    </row>
    <row r="1922" spans="2:6" ht="12" customHeight="1" x14ac:dyDescent="0.2">
      <c r="B1922" s="17"/>
      <c r="C1922" s="18"/>
      <c r="E1922" s="18"/>
      <c r="F1922" s="18"/>
    </row>
    <row r="1923" spans="2:6" ht="12" customHeight="1" x14ac:dyDescent="0.2">
      <c r="B1923" s="17"/>
      <c r="C1923" s="18"/>
      <c r="E1923" s="18"/>
      <c r="F1923" s="18"/>
    </row>
    <row r="1924" spans="2:6" ht="12" customHeight="1" x14ac:dyDescent="0.2">
      <c r="B1924" s="17"/>
      <c r="C1924" s="18"/>
      <c r="E1924" s="18"/>
      <c r="F1924" s="18"/>
    </row>
    <row r="1925" spans="2:6" ht="12" customHeight="1" x14ac:dyDescent="0.2">
      <c r="B1925" s="17"/>
      <c r="C1925" s="18"/>
      <c r="E1925" s="18"/>
      <c r="F1925" s="18"/>
    </row>
    <row r="1926" spans="2:6" ht="12" customHeight="1" x14ac:dyDescent="0.2">
      <c r="B1926" s="17"/>
      <c r="C1926" s="18"/>
      <c r="E1926" s="18"/>
      <c r="F1926" s="18"/>
    </row>
    <row r="1927" spans="2:6" ht="12" customHeight="1" x14ac:dyDescent="0.2">
      <c r="B1927" s="17"/>
      <c r="C1927" s="18"/>
      <c r="E1927" s="18"/>
      <c r="F1927" s="18"/>
    </row>
    <row r="1928" spans="2:6" ht="12" customHeight="1" x14ac:dyDescent="0.2">
      <c r="B1928" s="17"/>
      <c r="C1928" s="18"/>
      <c r="E1928" s="18"/>
      <c r="F1928" s="18"/>
    </row>
    <row r="1929" spans="2:6" ht="12" customHeight="1" x14ac:dyDescent="0.2">
      <c r="B1929" s="17"/>
      <c r="C1929" s="18"/>
      <c r="E1929" s="18"/>
      <c r="F1929" s="18"/>
    </row>
    <row r="1930" spans="2:6" ht="12" customHeight="1" x14ac:dyDescent="0.2">
      <c r="B1930" s="17"/>
      <c r="C1930" s="18"/>
      <c r="E1930" s="18"/>
      <c r="F1930" s="18"/>
    </row>
    <row r="1931" spans="2:6" ht="12" customHeight="1" x14ac:dyDescent="0.2">
      <c r="B1931" s="17"/>
      <c r="C1931" s="18"/>
      <c r="E1931" s="18"/>
      <c r="F1931" s="18"/>
    </row>
    <row r="1932" spans="2:6" ht="12" customHeight="1" x14ac:dyDescent="0.2">
      <c r="B1932" s="17"/>
      <c r="C1932" s="18"/>
      <c r="E1932" s="18"/>
      <c r="F1932" s="18"/>
    </row>
    <row r="1933" spans="2:6" ht="12" customHeight="1" x14ac:dyDescent="0.2">
      <c r="B1933" s="17"/>
      <c r="C1933" s="18"/>
      <c r="E1933" s="18"/>
      <c r="F1933" s="18"/>
    </row>
    <row r="1934" spans="2:6" ht="12" customHeight="1" x14ac:dyDescent="0.2">
      <c r="B1934" s="17"/>
      <c r="C1934" s="18"/>
      <c r="E1934" s="18"/>
      <c r="F1934" s="18"/>
    </row>
    <row r="1935" spans="2:6" ht="12" customHeight="1" x14ac:dyDescent="0.2">
      <c r="B1935" s="17"/>
      <c r="C1935" s="18"/>
      <c r="E1935" s="18"/>
      <c r="F1935" s="18"/>
    </row>
    <row r="1936" spans="2:6" ht="12" customHeight="1" x14ac:dyDescent="0.2">
      <c r="B1936" s="17"/>
      <c r="C1936" s="18"/>
      <c r="E1936" s="18"/>
      <c r="F1936" s="18"/>
    </row>
    <row r="1937" spans="2:6" ht="12" customHeight="1" x14ac:dyDescent="0.2">
      <c r="B1937" s="17"/>
      <c r="C1937" s="18"/>
      <c r="E1937" s="18"/>
      <c r="F1937" s="18"/>
    </row>
    <row r="1938" spans="2:6" ht="12" customHeight="1" x14ac:dyDescent="0.2">
      <c r="B1938" s="17"/>
      <c r="C1938" s="18"/>
      <c r="E1938" s="18"/>
      <c r="F1938" s="18"/>
    </row>
    <row r="1939" spans="2:6" ht="12" customHeight="1" x14ac:dyDescent="0.2">
      <c r="B1939" s="17"/>
      <c r="C1939" s="18"/>
      <c r="E1939" s="18"/>
      <c r="F1939" s="18"/>
    </row>
    <row r="1940" spans="2:6" ht="12" customHeight="1" x14ac:dyDescent="0.2">
      <c r="B1940" s="17"/>
      <c r="C1940" s="18"/>
      <c r="E1940" s="18"/>
      <c r="F1940" s="18"/>
    </row>
    <row r="1941" spans="2:6" ht="12" customHeight="1" x14ac:dyDescent="0.2">
      <c r="B1941" s="17"/>
      <c r="C1941" s="18"/>
      <c r="E1941" s="18"/>
      <c r="F1941" s="18"/>
    </row>
    <row r="1942" spans="2:6" ht="12" customHeight="1" x14ac:dyDescent="0.2">
      <c r="B1942" s="17"/>
      <c r="C1942" s="18"/>
      <c r="E1942" s="18"/>
      <c r="F1942" s="18"/>
    </row>
    <row r="1943" spans="2:6" ht="12" customHeight="1" x14ac:dyDescent="0.2">
      <c r="B1943" s="17"/>
      <c r="C1943" s="18"/>
      <c r="E1943" s="18"/>
      <c r="F1943" s="18"/>
    </row>
    <row r="1944" spans="2:6" ht="12" customHeight="1" x14ac:dyDescent="0.2">
      <c r="B1944" s="17"/>
      <c r="C1944" s="18"/>
      <c r="E1944" s="18"/>
      <c r="F1944" s="18"/>
    </row>
    <row r="1945" spans="2:6" ht="12" customHeight="1" x14ac:dyDescent="0.2">
      <c r="B1945" s="17"/>
      <c r="C1945" s="18"/>
      <c r="E1945" s="18"/>
      <c r="F1945" s="18"/>
    </row>
    <row r="1946" spans="2:6" ht="12" customHeight="1" x14ac:dyDescent="0.2">
      <c r="B1946" s="17"/>
      <c r="C1946" s="18"/>
      <c r="E1946" s="18"/>
      <c r="F1946" s="18"/>
    </row>
    <row r="1947" spans="2:6" ht="12" customHeight="1" x14ac:dyDescent="0.2">
      <c r="B1947" s="17"/>
      <c r="C1947" s="18"/>
      <c r="E1947" s="18"/>
      <c r="F1947" s="18"/>
    </row>
    <row r="1948" spans="2:6" ht="12" customHeight="1" x14ac:dyDescent="0.2">
      <c r="B1948" s="17"/>
      <c r="C1948" s="18"/>
      <c r="E1948" s="18"/>
      <c r="F1948" s="18"/>
    </row>
    <row r="1949" spans="2:6" ht="12" customHeight="1" x14ac:dyDescent="0.2">
      <c r="B1949" s="17"/>
      <c r="C1949" s="18"/>
      <c r="E1949" s="18"/>
      <c r="F1949" s="18"/>
    </row>
    <row r="1950" spans="2:6" ht="12" customHeight="1" x14ac:dyDescent="0.2">
      <c r="B1950" s="17"/>
      <c r="C1950" s="18"/>
      <c r="E1950" s="18"/>
      <c r="F1950" s="18"/>
    </row>
    <row r="1951" spans="2:6" ht="12" customHeight="1" x14ac:dyDescent="0.2">
      <c r="B1951" s="17"/>
      <c r="C1951" s="18"/>
      <c r="E1951" s="18"/>
      <c r="F1951" s="18"/>
    </row>
    <row r="1952" spans="2:6" ht="12" customHeight="1" x14ac:dyDescent="0.2">
      <c r="B1952" s="17"/>
      <c r="C1952" s="18"/>
      <c r="E1952" s="18"/>
      <c r="F1952" s="18"/>
    </row>
    <row r="1953" spans="2:6" ht="12" customHeight="1" x14ac:dyDescent="0.2">
      <c r="B1953" s="17"/>
      <c r="C1953" s="18"/>
      <c r="E1953" s="18"/>
      <c r="F1953" s="18"/>
    </row>
    <row r="1954" spans="2:6" ht="12" customHeight="1" x14ac:dyDescent="0.2">
      <c r="B1954" s="17"/>
      <c r="C1954" s="18"/>
      <c r="E1954" s="18"/>
      <c r="F1954" s="18"/>
    </row>
    <row r="1955" spans="2:6" ht="12" customHeight="1" x14ac:dyDescent="0.2">
      <c r="B1955" s="17"/>
      <c r="C1955" s="18"/>
      <c r="E1955" s="18"/>
      <c r="F1955" s="18"/>
    </row>
    <row r="1956" spans="2:6" ht="12" customHeight="1" x14ac:dyDescent="0.2">
      <c r="B1956" s="17"/>
      <c r="C1956" s="18"/>
      <c r="E1956" s="18"/>
      <c r="F1956" s="18"/>
    </row>
    <row r="1957" spans="2:6" ht="12" customHeight="1" x14ac:dyDescent="0.2">
      <c r="B1957" s="17"/>
      <c r="C1957" s="18"/>
      <c r="E1957" s="18"/>
      <c r="F1957" s="18"/>
    </row>
    <row r="1958" spans="2:6" ht="12" customHeight="1" x14ac:dyDescent="0.2">
      <c r="B1958" s="17"/>
      <c r="C1958" s="18"/>
      <c r="E1958" s="18"/>
      <c r="F1958" s="18"/>
    </row>
    <row r="1959" spans="2:6" ht="12" customHeight="1" x14ac:dyDescent="0.2">
      <c r="B1959" s="17"/>
      <c r="C1959" s="18"/>
      <c r="E1959" s="18"/>
      <c r="F1959" s="18"/>
    </row>
    <row r="1960" spans="2:6" ht="12" customHeight="1" x14ac:dyDescent="0.2">
      <c r="B1960" s="17"/>
      <c r="C1960" s="18"/>
      <c r="E1960" s="18"/>
      <c r="F1960" s="18"/>
    </row>
    <row r="1961" spans="2:6" ht="12" customHeight="1" x14ac:dyDescent="0.2">
      <c r="B1961" s="17"/>
      <c r="C1961" s="18"/>
      <c r="E1961" s="18"/>
      <c r="F1961" s="18"/>
    </row>
    <row r="1962" spans="2:6" ht="12" customHeight="1" x14ac:dyDescent="0.2">
      <c r="B1962" s="17"/>
      <c r="C1962" s="18"/>
      <c r="E1962" s="18"/>
      <c r="F1962" s="18"/>
    </row>
    <row r="1963" spans="2:6" ht="12" customHeight="1" x14ac:dyDescent="0.2">
      <c r="B1963" s="17"/>
      <c r="C1963" s="18"/>
      <c r="E1963" s="18"/>
      <c r="F1963" s="18"/>
    </row>
    <row r="1964" spans="2:6" ht="12" customHeight="1" x14ac:dyDescent="0.2">
      <c r="B1964" s="17"/>
      <c r="C1964" s="18"/>
      <c r="E1964" s="18"/>
      <c r="F1964" s="18"/>
    </row>
    <row r="1965" spans="2:6" ht="12" customHeight="1" x14ac:dyDescent="0.2">
      <c r="B1965" s="17"/>
      <c r="C1965" s="18"/>
      <c r="E1965" s="18"/>
      <c r="F1965" s="18"/>
    </row>
    <row r="1966" spans="2:6" ht="12" customHeight="1" x14ac:dyDescent="0.2">
      <c r="B1966" s="17"/>
      <c r="C1966" s="18"/>
      <c r="E1966" s="18"/>
      <c r="F1966" s="18"/>
    </row>
    <row r="1967" spans="2:6" ht="12" customHeight="1" x14ac:dyDescent="0.2">
      <c r="B1967" s="17"/>
      <c r="C1967" s="18"/>
      <c r="E1967" s="18"/>
      <c r="F1967" s="18"/>
    </row>
    <row r="1968" spans="2:6" ht="12" customHeight="1" x14ac:dyDescent="0.2">
      <c r="B1968" s="17"/>
      <c r="C1968" s="18"/>
      <c r="E1968" s="18"/>
      <c r="F1968" s="18"/>
    </row>
    <row r="1969" spans="2:6" ht="12" customHeight="1" x14ac:dyDescent="0.2">
      <c r="B1969" s="17"/>
      <c r="C1969" s="18"/>
      <c r="E1969" s="18"/>
      <c r="F1969" s="18"/>
    </row>
    <row r="1970" spans="2:6" ht="12" customHeight="1" x14ac:dyDescent="0.2">
      <c r="B1970" s="17"/>
      <c r="C1970" s="18"/>
      <c r="E1970" s="18"/>
      <c r="F1970" s="18"/>
    </row>
    <row r="1971" spans="2:6" ht="12" customHeight="1" x14ac:dyDescent="0.2">
      <c r="B1971" s="17"/>
      <c r="C1971" s="18"/>
      <c r="E1971" s="18"/>
      <c r="F1971" s="18"/>
    </row>
    <row r="1972" spans="2:6" ht="12" customHeight="1" x14ac:dyDescent="0.2">
      <c r="B1972" s="17"/>
      <c r="C1972" s="18"/>
      <c r="E1972" s="18"/>
      <c r="F1972" s="18"/>
    </row>
    <row r="1973" spans="2:6" ht="12" customHeight="1" x14ac:dyDescent="0.2">
      <c r="B1973" s="17"/>
      <c r="C1973" s="18"/>
      <c r="E1973" s="18"/>
      <c r="F1973" s="18"/>
    </row>
    <row r="1974" spans="2:6" ht="12" customHeight="1" x14ac:dyDescent="0.2">
      <c r="B1974" s="17"/>
      <c r="C1974" s="18"/>
      <c r="E1974" s="18"/>
      <c r="F1974" s="18"/>
    </row>
    <row r="1975" spans="2:6" ht="12" customHeight="1" x14ac:dyDescent="0.2">
      <c r="B1975" s="17"/>
      <c r="C1975" s="18"/>
      <c r="E1975" s="18"/>
      <c r="F1975" s="18"/>
    </row>
    <row r="1976" spans="2:6" ht="12" customHeight="1" x14ac:dyDescent="0.2">
      <c r="B1976" s="17"/>
      <c r="C1976" s="18"/>
      <c r="E1976" s="18"/>
      <c r="F1976" s="18"/>
    </row>
    <row r="1977" spans="2:6" ht="12" customHeight="1" x14ac:dyDescent="0.2">
      <c r="B1977" s="17"/>
      <c r="C1977" s="18"/>
      <c r="E1977" s="18"/>
      <c r="F1977" s="18"/>
    </row>
    <row r="1978" spans="2:6" ht="12" customHeight="1" x14ac:dyDescent="0.2">
      <c r="B1978" s="17"/>
      <c r="C1978" s="18"/>
      <c r="E1978" s="18"/>
      <c r="F1978" s="18"/>
    </row>
    <row r="1979" spans="2:6" ht="12" customHeight="1" x14ac:dyDescent="0.2">
      <c r="B1979" s="17"/>
      <c r="C1979" s="18"/>
      <c r="E1979" s="18"/>
      <c r="F1979" s="18"/>
    </row>
    <row r="1980" spans="2:6" ht="12" customHeight="1" x14ac:dyDescent="0.2">
      <c r="B1980" s="17"/>
      <c r="C1980" s="18"/>
      <c r="E1980" s="18"/>
      <c r="F1980" s="18"/>
    </row>
    <row r="1981" spans="2:6" ht="12" customHeight="1" x14ac:dyDescent="0.2">
      <c r="B1981" s="17"/>
      <c r="C1981" s="18"/>
      <c r="E1981" s="18"/>
      <c r="F1981" s="18"/>
    </row>
    <row r="1982" spans="2:6" ht="12" customHeight="1" x14ac:dyDescent="0.2">
      <c r="B1982" s="17"/>
      <c r="C1982" s="18"/>
      <c r="E1982" s="18"/>
      <c r="F1982" s="18"/>
    </row>
    <row r="1983" spans="2:6" ht="12" customHeight="1" x14ac:dyDescent="0.2">
      <c r="B1983" s="17"/>
      <c r="C1983" s="18"/>
      <c r="E1983" s="18"/>
      <c r="F1983" s="18"/>
    </row>
    <row r="1984" spans="2:6" ht="12" customHeight="1" x14ac:dyDescent="0.2">
      <c r="B1984" s="17"/>
      <c r="C1984" s="18"/>
      <c r="E1984" s="18"/>
      <c r="F1984" s="18"/>
    </row>
    <row r="1985" spans="2:6" ht="12" customHeight="1" x14ac:dyDescent="0.2">
      <c r="B1985" s="17"/>
      <c r="C1985" s="18"/>
      <c r="E1985" s="18"/>
      <c r="F1985" s="18"/>
    </row>
    <row r="1986" spans="2:6" ht="12" customHeight="1" x14ac:dyDescent="0.2">
      <c r="B1986" s="17"/>
      <c r="C1986" s="18"/>
      <c r="E1986" s="18"/>
      <c r="F1986" s="18"/>
    </row>
    <row r="1987" spans="2:6" ht="12" customHeight="1" x14ac:dyDescent="0.2">
      <c r="B1987" s="17"/>
      <c r="C1987" s="18"/>
      <c r="E1987" s="18"/>
      <c r="F1987" s="18"/>
    </row>
    <row r="1988" spans="2:6" ht="12" customHeight="1" x14ac:dyDescent="0.2">
      <c r="B1988" s="17"/>
      <c r="C1988" s="18"/>
      <c r="E1988" s="18"/>
      <c r="F1988" s="18"/>
    </row>
    <row r="1989" spans="2:6" ht="12" customHeight="1" x14ac:dyDescent="0.2">
      <c r="B1989" s="17"/>
      <c r="C1989" s="18"/>
      <c r="E1989" s="18"/>
      <c r="F1989" s="18"/>
    </row>
    <row r="1990" spans="2:6" ht="12" customHeight="1" x14ac:dyDescent="0.2">
      <c r="B1990" s="17"/>
      <c r="C1990" s="18"/>
      <c r="E1990" s="18"/>
      <c r="F1990" s="18"/>
    </row>
    <row r="1991" spans="2:6" ht="12" customHeight="1" x14ac:dyDescent="0.2">
      <c r="B1991" s="17"/>
      <c r="C1991" s="18"/>
      <c r="E1991" s="18"/>
      <c r="F1991" s="18"/>
    </row>
    <row r="1992" spans="2:6" ht="12" customHeight="1" x14ac:dyDescent="0.2">
      <c r="B1992" s="17"/>
      <c r="C1992" s="18"/>
      <c r="E1992" s="18"/>
      <c r="F1992" s="18"/>
    </row>
    <row r="1993" spans="2:6" ht="12" customHeight="1" x14ac:dyDescent="0.2">
      <c r="B1993" s="17"/>
      <c r="C1993" s="18"/>
      <c r="E1993" s="18"/>
      <c r="F1993" s="18"/>
    </row>
    <row r="1994" spans="2:6" ht="12" customHeight="1" x14ac:dyDescent="0.2">
      <c r="B1994" s="17"/>
      <c r="C1994" s="18"/>
      <c r="E1994" s="18"/>
      <c r="F1994" s="18"/>
    </row>
    <row r="1995" spans="2:6" ht="12" customHeight="1" x14ac:dyDescent="0.2">
      <c r="B1995" s="17"/>
      <c r="C1995" s="18"/>
      <c r="E1995" s="18"/>
      <c r="F1995" s="18"/>
    </row>
    <row r="1996" spans="2:6" ht="12" customHeight="1" x14ac:dyDescent="0.2">
      <c r="B1996" s="17"/>
      <c r="C1996" s="18"/>
      <c r="E1996" s="18"/>
      <c r="F1996" s="18"/>
    </row>
    <row r="1997" spans="2:6" ht="12" customHeight="1" x14ac:dyDescent="0.2">
      <c r="B1997" s="17"/>
      <c r="C1997" s="18"/>
      <c r="E1997" s="18"/>
      <c r="F1997" s="18"/>
    </row>
    <row r="1998" spans="2:6" ht="12" customHeight="1" x14ac:dyDescent="0.2">
      <c r="B1998" s="17"/>
      <c r="C1998" s="18"/>
      <c r="E1998" s="18"/>
      <c r="F1998" s="18"/>
    </row>
    <row r="1999" spans="2:6" ht="12" customHeight="1" x14ac:dyDescent="0.2">
      <c r="B1999" s="17"/>
      <c r="C1999" s="18"/>
      <c r="E1999" s="18"/>
      <c r="F1999" s="18"/>
    </row>
    <row r="2000" spans="2:6" ht="12" customHeight="1" x14ac:dyDescent="0.2">
      <c r="B2000" s="17"/>
      <c r="C2000" s="18"/>
      <c r="E2000" s="18"/>
      <c r="F2000" s="18"/>
    </row>
    <row r="2001" spans="2:6" ht="12" customHeight="1" x14ac:dyDescent="0.2">
      <c r="B2001" s="17"/>
      <c r="C2001" s="18"/>
      <c r="E2001" s="18"/>
      <c r="F2001" s="18"/>
    </row>
    <row r="2002" spans="2:6" ht="12" customHeight="1" x14ac:dyDescent="0.2">
      <c r="B2002" s="17"/>
      <c r="C2002" s="18"/>
      <c r="E2002" s="18"/>
      <c r="F2002" s="18"/>
    </row>
    <row r="2003" spans="2:6" ht="12" customHeight="1" x14ac:dyDescent="0.2">
      <c r="B2003" s="17"/>
      <c r="C2003" s="18"/>
      <c r="E2003" s="18"/>
      <c r="F2003" s="18"/>
    </row>
    <row r="2004" spans="2:6" ht="12" customHeight="1" x14ac:dyDescent="0.2">
      <c r="B2004" s="17"/>
      <c r="C2004" s="18"/>
      <c r="E2004" s="18"/>
      <c r="F2004" s="18"/>
    </row>
    <row r="2005" spans="2:6" ht="12" customHeight="1" x14ac:dyDescent="0.2">
      <c r="B2005" s="17"/>
      <c r="C2005" s="18"/>
      <c r="E2005" s="18"/>
      <c r="F2005" s="18"/>
    </row>
    <row r="2006" spans="2:6" ht="12" customHeight="1" x14ac:dyDescent="0.2">
      <c r="B2006" s="17"/>
      <c r="C2006" s="18"/>
      <c r="E2006" s="18"/>
      <c r="F2006" s="18"/>
    </row>
    <row r="2007" spans="2:6" ht="12" customHeight="1" x14ac:dyDescent="0.2">
      <c r="B2007" s="17"/>
      <c r="C2007" s="18"/>
      <c r="E2007" s="18"/>
      <c r="F2007" s="18"/>
    </row>
    <row r="2008" spans="2:6" ht="12" customHeight="1" x14ac:dyDescent="0.2">
      <c r="B2008" s="17"/>
      <c r="C2008" s="18"/>
      <c r="E2008" s="18"/>
      <c r="F2008" s="18"/>
    </row>
    <row r="2009" spans="2:6" ht="12" customHeight="1" x14ac:dyDescent="0.2">
      <c r="B2009" s="17"/>
      <c r="C2009" s="18"/>
      <c r="E2009" s="18"/>
      <c r="F2009" s="18"/>
    </row>
    <row r="2010" spans="2:6" ht="12" customHeight="1" x14ac:dyDescent="0.2">
      <c r="B2010" s="17"/>
      <c r="C2010" s="18"/>
      <c r="E2010" s="18"/>
      <c r="F2010" s="18"/>
    </row>
    <row r="2011" spans="2:6" ht="12" customHeight="1" x14ac:dyDescent="0.2">
      <c r="B2011" s="17"/>
      <c r="C2011" s="18"/>
      <c r="E2011" s="18"/>
      <c r="F2011" s="18"/>
    </row>
    <row r="2012" spans="2:6" ht="12" customHeight="1" x14ac:dyDescent="0.2">
      <c r="B2012" s="17"/>
      <c r="C2012" s="18"/>
      <c r="E2012" s="18"/>
      <c r="F2012" s="18"/>
    </row>
    <row r="2013" spans="2:6" ht="12" customHeight="1" x14ac:dyDescent="0.2">
      <c r="B2013" s="17"/>
      <c r="C2013" s="18"/>
      <c r="E2013" s="18"/>
      <c r="F2013" s="18"/>
    </row>
    <row r="2014" spans="2:6" ht="12" customHeight="1" x14ac:dyDescent="0.2">
      <c r="B2014" s="17"/>
      <c r="C2014" s="18"/>
      <c r="E2014" s="18"/>
      <c r="F2014" s="18"/>
    </row>
    <row r="2015" spans="2:6" ht="12" customHeight="1" x14ac:dyDescent="0.2">
      <c r="B2015" s="17"/>
      <c r="C2015" s="18"/>
      <c r="E2015" s="18"/>
      <c r="F2015" s="18"/>
    </row>
    <row r="2016" spans="2:6" ht="12" customHeight="1" x14ac:dyDescent="0.2">
      <c r="B2016" s="17"/>
      <c r="C2016" s="18"/>
      <c r="E2016" s="18"/>
      <c r="F2016" s="18"/>
    </row>
    <row r="2017" spans="2:6" ht="12" customHeight="1" x14ac:dyDescent="0.2">
      <c r="B2017" s="17"/>
      <c r="C2017" s="18"/>
      <c r="E2017" s="18"/>
      <c r="F2017" s="18"/>
    </row>
    <row r="2018" spans="2:6" ht="12" customHeight="1" x14ac:dyDescent="0.2">
      <c r="B2018" s="17"/>
      <c r="C2018" s="18"/>
      <c r="E2018" s="18"/>
      <c r="F2018" s="18"/>
    </row>
    <row r="2019" spans="2:6" ht="12" customHeight="1" x14ac:dyDescent="0.2">
      <c r="B2019" s="17"/>
      <c r="C2019" s="18"/>
      <c r="E2019" s="18"/>
      <c r="F2019" s="18"/>
    </row>
    <row r="2020" spans="2:6" ht="12" customHeight="1" x14ac:dyDescent="0.2">
      <c r="B2020" s="17"/>
      <c r="C2020" s="18"/>
      <c r="E2020" s="18"/>
      <c r="F2020" s="18"/>
    </row>
    <row r="2021" spans="2:6" ht="12" customHeight="1" x14ac:dyDescent="0.2">
      <c r="B2021" s="17"/>
      <c r="C2021" s="18"/>
      <c r="E2021" s="18"/>
      <c r="F2021" s="18"/>
    </row>
    <row r="2022" spans="2:6" ht="12" customHeight="1" x14ac:dyDescent="0.2">
      <c r="B2022" s="17"/>
      <c r="C2022" s="18"/>
      <c r="E2022" s="18"/>
      <c r="F2022" s="18"/>
    </row>
    <row r="2023" spans="2:6" ht="12" customHeight="1" x14ac:dyDescent="0.2">
      <c r="B2023" s="17"/>
      <c r="C2023" s="18"/>
      <c r="E2023" s="18"/>
      <c r="F2023" s="18"/>
    </row>
    <row r="2024" spans="2:6" ht="12" customHeight="1" x14ac:dyDescent="0.2">
      <c r="B2024" s="17"/>
      <c r="C2024" s="18"/>
      <c r="E2024" s="18"/>
      <c r="F2024" s="18"/>
    </row>
    <row r="2025" spans="2:6" ht="12" customHeight="1" x14ac:dyDescent="0.2">
      <c r="B2025" s="17"/>
      <c r="C2025" s="18"/>
      <c r="E2025" s="18"/>
      <c r="F2025" s="18"/>
    </row>
    <row r="2026" spans="2:6" ht="12" customHeight="1" x14ac:dyDescent="0.2">
      <c r="B2026" s="17"/>
      <c r="C2026" s="18"/>
      <c r="E2026" s="18"/>
      <c r="F2026" s="18"/>
    </row>
    <row r="2027" spans="2:6" ht="12" customHeight="1" x14ac:dyDescent="0.2">
      <c r="B2027" s="17"/>
      <c r="C2027" s="18"/>
      <c r="E2027" s="18"/>
      <c r="F2027" s="18"/>
    </row>
    <row r="2028" spans="2:6" ht="12" customHeight="1" x14ac:dyDescent="0.2">
      <c r="B2028" s="17"/>
      <c r="C2028" s="18"/>
      <c r="E2028" s="18"/>
      <c r="F2028" s="18"/>
    </row>
    <row r="2029" spans="2:6" ht="12" customHeight="1" x14ac:dyDescent="0.2">
      <c r="B2029" s="17"/>
      <c r="C2029" s="18"/>
      <c r="E2029" s="18"/>
      <c r="F2029" s="18"/>
    </row>
    <row r="2030" spans="2:6" ht="12" customHeight="1" x14ac:dyDescent="0.2">
      <c r="B2030" s="17"/>
      <c r="C2030" s="18"/>
      <c r="E2030" s="18"/>
      <c r="F2030" s="18"/>
    </row>
    <row r="2031" spans="2:6" ht="12" customHeight="1" x14ac:dyDescent="0.2">
      <c r="B2031" s="17"/>
      <c r="C2031" s="18"/>
      <c r="E2031" s="18"/>
      <c r="F2031" s="18"/>
    </row>
    <row r="2032" spans="2:6" ht="12" customHeight="1" x14ac:dyDescent="0.2">
      <c r="B2032" s="17"/>
      <c r="C2032" s="18"/>
      <c r="E2032" s="18"/>
      <c r="F2032" s="18"/>
    </row>
    <row r="2033" spans="2:6" ht="12" customHeight="1" x14ac:dyDescent="0.2">
      <c r="B2033" s="17"/>
      <c r="C2033" s="18"/>
      <c r="E2033" s="18"/>
      <c r="F2033" s="18"/>
    </row>
    <row r="2034" spans="2:6" ht="12" customHeight="1" x14ac:dyDescent="0.2">
      <c r="B2034" s="17"/>
      <c r="C2034" s="18"/>
      <c r="E2034" s="18"/>
      <c r="F2034" s="18"/>
    </row>
    <row r="2035" spans="2:6" ht="12" customHeight="1" x14ac:dyDescent="0.2">
      <c r="B2035" s="17"/>
      <c r="C2035" s="18"/>
      <c r="E2035" s="18"/>
      <c r="F2035" s="18"/>
    </row>
    <row r="2036" spans="2:6" ht="12" customHeight="1" x14ac:dyDescent="0.2">
      <c r="B2036" s="17"/>
      <c r="C2036" s="18"/>
      <c r="E2036" s="18"/>
      <c r="F2036" s="18"/>
    </row>
    <row r="2037" spans="2:6" ht="12" customHeight="1" x14ac:dyDescent="0.2">
      <c r="B2037" s="17"/>
      <c r="C2037" s="18"/>
      <c r="E2037" s="18"/>
      <c r="F2037" s="18"/>
    </row>
    <row r="2038" spans="2:6" ht="12" customHeight="1" x14ac:dyDescent="0.2">
      <c r="B2038" s="17"/>
      <c r="C2038" s="18"/>
      <c r="E2038" s="18"/>
      <c r="F2038" s="18"/>
    </row>
    <row r="2039" spans="2:6" ht="12" customHeight="1" x14ac:dyDescent="0.2">
      <c r="B2039" s="17"/>
      <c r="C2039" s="18"/>
      <c r="E2039" s="18"/>
      <c r="F2039" s="18"/>
    </row>
    <row r="2040" spans="2:6" ht="12" customHeight="1" x14ac:dyDescent="0.2">
      <c r="B2040" s="17"/>
      <c r="C2040" s="18"/>
      <c r="E2040" s="18"/>
      <c r="F2040" s="18"/>
    </row>
    <row r="2041" spans="2:6" ht="12" customHeight="1" x14ac:dyDescent="0.2">
      <c r="B2041" s="17"/>
      <c r="C2041" s="18"/>
      <c r="E2041" s="18"/>
      <c r="F2041" s="18"/>
    </row>
    <row r="2042" spans="2:6" ht="12" customHeight="1" x14ac:dyDescent="0.2">
      <c r="B2042" s="17"/>
      <c r="C2042" s="18"/>
      <c r="E2042" s="18"/>
      <c r="F2042" s="18"/>
    </row>
    <row r="2043" spans="2:6" ht="12" customHeight="1" x14ac:dyDescent="0.2">
      <c r="B2043" s="17"/>
      <c r="C2043" s="18"/>
      <c r="E2043" s="18"/>
      <c r="F2043" s="18"/>
    </row>
    <row r="2044" spans="2:6" ht="12" customHeight="1" x14ac:dyDescent="0.2">
      <c r="B2044" s="17"/>
      <c r="C2044" s="18"/>
      <c r="E2044" s="18"/>
      <c r="F2044" s="18"/>
    </row>
    <row r="2045" spans="2:6" ht="12" customHeight="1" x14ac:dyDescent="0.2">
      <c r="B2045" s="17"/>
      <c r="C2045" s="18"/>
      <c r="E2045" s="18"/>
      <c r="F2045" s="18"/>
    </row>
    <row r="2046" spans="2:6" ht="12" customHeight="1" x14ac:dyDescent="0.2">
      <c r="B2046" s="17"/>
      <c r="C2046" s="18"/>
      <c r="E2046" s="18"/>
      <c r="F2046" s="18"/>
    </row>
    <row r="2047" spans="2:6" ht="12" customHeight="1" x14ac:dyDescent="0.2">
      <c r="B2047" s="17"/>
      <c r="C2047" s="18"/>
      <c r="E2047" s="18"/>
      <c r="F2047" s="18"/>
    </row>
    <row r="2048" spans="2:6" ht="12" customHeight="1" x14ac:dyDescent="0.2">
      <c r="B2048" s="17"/>
      <c r="C2048" s="18"/>
      <c r="E2048" s="18"/>
      <c r="F2048" s="18"/>
    </row>
    <row r="2049" spans="2:6" ht="12" customHeight="1" x14ac:dyDescent="0.2">
      <c r="B2049" s="17"/>
      <c r="C2049" s="18"/>
      <c r="E2049" s="18"/>
      <c r="F2049" s="18"/>
    </row>
    <row r="2050" spans="2:6" ht="12" customHeight="1" x14ac:dyDescent="0.2">
      <c r="B2050" s="17"/>
      <c r="C2050" s="18"/>
      <c r="E2050" s="18"/>
      <c r="F2050" s="18"/>
    </row>
    <row r="2051" spans="2:6" ht="12" customHeight="1" x14ac:dyDescent="0.2">
      <c r="B2051" s="17"/>
      <c r="C2051" s="18"/>
      <c r="E2051" s="18"/>
      <c r="F2051" s="18"/>
    </row>
    <row r="2052" spans="2:6" ht="12" customHeight="1" x14ac:dyDescent="0.2">
      <c r="B2052" s="17"/>
      <c r="C2052" s="18"/>
      <c r="E2052" s="18"/>
      <c r="F2052" s="18"/>
    </row>
    <row r="2053" spans="2:6" ht="12" customHeight="1" x14ac:dyDescent="0.2">
      <c r="B2053" s="17"/>
      <c r="C2053" s="18"/>
      <c r="E2053" s="18"/>
      <c r="F2053" s="18"/>
    </row>
    <row r="2054" spans="2:6" ht="12" customHeight="1" x14ac:dyDescent="0.2">
      <c r="B2054" s="17"/>
      <c r="C2054" s="18"/>
      <c r="E2054" s="18"/>
      <c r="F2054" s="18"/>
    </row>
    <row r="2055" spans="2:6" ht="12" customHeight="1" x14ac:dyDescent="0.2">
      <c r="B2055" s="17"/>
      <c r="C2055" s="18"/>
      <c r="E2055" s="18"/>
      <c r="F2055" s="18"/>
    </row>
    <row r="2056" spans="2:6" ht="12" customHeight="1" x14ac:dyDescent="0.2">
      <c r="B2056" s="17"/>
      <c r="C2056" s="18"/>
      <c r="E2056" s="18"/>
      <c r="F2056" s="18"/>
    </row>
    <row r="2057" spans="2:6" ht="12" customHeight="1" x14ac:dyDescent="0.2">
      <c r="B2057" s="17"/>
      <c r="C2057" s="18"/>
      <c r="E2057" s="18"/>
      <c r="F2057" s="18"/>
    </row>
    <row r="2058" spans="2:6" ht="12" customHeight="1" x14ac:dyDescent="0.2">
      <c r="B2058" s="17"/>
      <c r="C2058" s="18"/>
      <c r="E2058" s="18"/>
      <c r="F2058" s="18"/>
    </row>
    <row r="2059" spans="2:6" ht="12" customHeight="1" x14ac:dyDescent="0.2">
      <c r="B2059" s="17"/>
      <c r="C2059" s="18"/>
      <c r="E2059" s="18"/>
      <c r="F2059" s="18"/>
    </row>
    <row r="2060" spans="2:6" ht="12" customHeight="1" x14ac:dyDescent="0.2">
      <c r="B2060" s="17"/>
      <c r="C2060" s="18"/>
      <c r="E2060" s="18"/>
      <c r="F2060" s="18"/>
    </row>
    <row r="2061" spans="2:6" ht="12" customHeight="1" x14ac:dyDescent="0.2">
      <c r="B2061" s="17"/>
      <c r="C2061" s="18"/>
      <c r="E2061" s="18"/>
      <c r="F2061" s="18"/>
    </row>
    <row r="2062" spans="2:6" ht="12" customHeight="1" x14ac:dyDescent="0.2">
      <c r="B2062" s="17"/>
      <c r="C2062" s="18"/>
      <c r="E2062" s="18"/>
      <c r="F2062" s="18"/>
    </row>
    <row r="2063" spans="2:6" ht="12" customHeight="1" x14ac:dyDescent="0.2">
      <c r="B2063" s="17"/>
      <c r="C2063" s="18"/>
      <c r="E2063" s="18"/>
      <c r="F2063" s="18"/>
    </row>
    <row r="2064" spans="2:6" ht="12" customHeight="1" x14ac:dyDescent="0.2">
      <c r="B2064" s="17"/>
      <c r="C2064" s="18"/>
      <c r="E2064" s="18"/>
      <c r="F2064" s="18"/>
    </row>
    <row r="2065" spans="2:6" ht="12" customHeight="1" x14ac:dyDescent="0.2">
      <c r="B2065" s="17"/>
      <c r="C2065" s="18"/>
      <c r="E2065" s="18"/>
      <c r="F2065" s="18"/>
    </row>
    <row r="2066" spans="2:6" ht="12" customHeight="1" x14ac:dyDescent="0.2">
      <c r="B2066" s="17"/>
      <c r="C2066" s="18"/>
      <c r="E2066" s="18"/>
      <c r="F2066" s="18"/>
    </row>
    <row r="2067" spans="2:6" ht="12" customHeight="1" x14ac:dyDescent="0.2">
      <c r="B2067" s="17"/>
      <c r="C2067" s="18"/>
      <c r="E2067" s="18"/>
      <c r="F2067" s="18"/>
    </row>
    <row r="2068" spans="2:6" ht="12" customHeight="1" x14ac:dyDescent="0.2">
      <c r="B2068" s="17"/>
      <c r="C2068" s="18"/>
      <c r="E2068" s="18"/>
      <c r="F2068" s="18"/>
    </row>
    <row r="2069" spans="2:6" ht="12" customHeight="1" x14ac:dyDescent="0.2">
      <c r="B2069" s="17"/>
      <c r="C2069" s="18"/>
      <c r="E2069" s="18"/>
      <c r="F2069" s="18"/>
    </row>
    <row r="2070" spans="2:6" ht="12" customHeight="1" x14ac:dyDescent="0.2">
      <c r="B2070" s="17"/>
      <c r="C2070" s="18"/>
      <c r="E2070" s="18"/>
      <c r="F2070" s="18"/>
    </row>
    <row r="2071" spans="2:6" ht="12" customHeight="1" x14ac:dyDescent="0.2">
      <c r="B2071" s="17"/>
      <c r="C2071" s="18"/>
      <c r="E2071" s="18"/>
      <c r="F2071" s="18"/>
    </row>
    <row r="2072" spans="2:6" ht="12" customHeight="1" x14ac:dyDescent="0.2">
      <c r="B2072" s="17"/>
      <c r="C2072" s="18"/>
      <c r="E2072" s="18"/>
      <c r="F2072" s="18"/>
    </row>
    <row r="2073" spans="2:6" ht="12" customHeight="1" x14ac:dyDescent="0.2">
      <c r="B2073" s="17"/>
      <c r="C2073" s="18"/>
      <c r="E2073" s="18"/>
      <c r="F2073" s="18"/>
    </row>
    <row r="2074" spans="2:6" ht="12" customHeight="1" x14ac:dyDescent="0.2">
      <c r="B2074" s="17"/>
      <c r="C2074" s="18"/>
      <c r="E2074" s="18"/>
      <c r="F2074" s="18"/>
    </row>
    <row r="2075" spans="2:6" ht="12" customHeight="1" x14ac:dyDescent="0.2">
      <c r="B2075" s="17"/>
      <c r="C2075" s="18"/>
      <c r="E2075" s="18"/>
      <c r="F2075" s="18"/>
    </row>
    <row r="2076" spans="2:6" ht="12" customHeight="1" x14ac:dyDescent="0.2">
      <c r="B2076" s="17"/>
      <c r="C2076" s="18"/>
      <c r="E2076" s="18"/>
      <c r="F2076" s="18"/>
    </row>
    <row r="2077" spans="2:6" ht="12" customHeight="1" x14ac:dyDescent="0.2">
      <c r="B2077" s="17"/>
      <c r="C2077" s="18"/>
      <c r="E2077" s="18"/>
      <c r="F2077" s="18"/>
    </row>
    <row r="2078" spans="2:6" ht="12" customHeight="1" x14ac:dyDescent="0.2">
      <c r="B2078" s="17"/>
      <c r="C2078" s="18"/>
      <c r="E2078" s="18"/>
      <c r="F2078" s="18"/>
    </row>
    <row r="2079" spans="2:6" ht="12" customHeight="1" x14ac:dyDescent="0.2">
      <c r="B2079" s="17"/>
      <c r="C2079" s="18"/>
      <c r="E2079" s="18"/>
      <c r="F2079" s="18"/>
    </row>
    <row r="2080" spans="2:6" ht="12" customHeight="1" x14ac:dyDescent="0.2">
      <c r="B2080" s="17"/>
      <c r="C2080" s="18"/>
      <c r="E2080" s="18"/>
      <c r="F2080" s="18"/>
    </row>
    <row r="2081" spans="2:6" ht="12" customHeight="1" x14ac:dyDescent="0.2">
      <c r="B2081" s="17"/>
      <c r="C2081" s="18"/>
      <c r="E2081" s="18"/>
      <c r="F2081" s="18"/>
    </row>
    <row r="2082" spans="2:6" ht="12" customHeight="1" x14ac:dyDescent="0.2">
      <c r="B2082" s="17"/>
      <c r="C2082" s="18"/>
      <c r="E2082" s="18"/>
      <c r="F2082" s="18"/>
    </row>
    <row r="2083" spans="2:6" ht="12" customHeight="1" x14ac:dyDescent="0.2">
      <c r="B2083" s="17"/>
      <c r="C2083" s="18"/>
      <c r="E2083" s="18"/>
      <c r="F2083" s="18"/>
    </row>
    <row r="2084" spans="2:6" ht="12" customHeight="1" x14ac:dyDescent="0.2">
      <c r="B2084" s="17"/>
      <c r="C2084" s="18"/>
      <c r="E2084" s="18"/>
      <c r="F2084" s="18"/>
    </row>
    <row r="2085" spans="2:6" ht="12" customHeight="1" x14ac:dyDescent="0.2">
      <c r="B2085" s="17"/>
      <c r="C2085" s="18"/>
      <c r="E2085" s="18"/>
      <c r="F2085" s="18"/>
    </row>
    <row r="2086" spans="2:6" ht="12" customHeight="1" x14ac:dyDescent="0.2">
      <c r="B2086" s="17"/>
      <c r="C2086" s="18"/>
      <c r="E2086" s="18"/>
      <c r="F2086" s="18"/>
    </row>
    <row r="2087" spans="2:6" ht="12" customHeight="1" x14ac:dyDescent="0.2">
      <c r="B2087" s="17"/>
      <c r="C2087" s="18"/>
      <c r="E2087" s="18"/>
      <c r="F2087" s="18"/>
    </row>
    <row r="2088" spans="2:6" ht="12" customHeight="1" x14ac:dyDescent="0.2">
      <c r="B2088" s="17"/>
      <c r="C2088" s="18"/>
      <c r="E2088" s="18"/>
      <c r="F2088" s="18"/>
    </row>
    <row r="2089" spans="2:6" ht="12" customHeight="1" x14ac:dyDescent="0.2">
      <c r="B2089" s="17"/>
      <c r="C2089" s="18"/>
      <c r="E2089" s="18"/>
      <c r="F2089" s="18"/>
    </row>
    <row r="2090" spans="2:6" ht="12" customHeight="1" x14ac:dyDescent="0.2">
      <c r="B2090" s="17"/>
      <c r="C2090" s="18"/>
      <c r="E2090" s="18"/>
      <c r="F2090" s="18"/>
    </row>
    <row r="2091" spans="2:6" ht="12" customHeight="1" x14ac:dyDescent="0.2">
      <c r="B2091" s="17"/>
      <c r="C2091" s="18"/>
      <c r="E2091" s="18"/>
      <c r="F2091" s="18"/>
    </row>
    <row r="2092" spans="2:6" ht="12" customHeight="1" x14ac:dyDescent="0.2">
      <c r="B2092" s="17"/>
      <c r="C2092" s="18"/>
      <c r="E2092" s="18"/>
      <c r="F2092" s="18"/>
    </row>
    <row r="2093" spans="2:6" ht="12" customHeight="1" x14ac:dyDescent="0.2">
      <c r="B2093" s="17"/>
      <c r="C2093" s="18"/>
      <c r="E2093" s="18"/>
      <c r="F2093" s="18"/>
    </row>
    <row r="2094" spans="2:6" ht="12" customHeight="1" x14ac:dyDescent="0.2">
      <c r="B2094" s="17"/>
      <c r="C2094" s="18"/>
      <c r="E2094" s="18"/>
      <c r="F2094" s="18"/>
    </row>
    <row r="2095" spans="2:6" ht="12" customHeight="1" x14ac:dyDescent="0.2">
      <c r="B2095" s="17"/>
      <c r="C2095" s="18"/>
      <c r="E2095" s="18"/>
      <c r="F2095" s="18"/>
    </row>
    <row r="2096" spans="2:6" ht="12" customHeight="1" x14ac:dyDescent="0.2">
      <c r="B2096" s="17"/>
      <c r="C2096" s="18"/>
      <c r="E2096" s="18"/>
      <c r="F2096" s="18"/>
    </row>
    <row r="2097" spans="2:6" ht="12" customHeight="1" x14ac:dyDescent="0.2">
      <c r="B2097" s="17"/>
      <c r="C2097" s="18"/>
      <c r="E2097" s="18"/>
      <c r="F2097" s="18"/>
    </row>
    <row r="2098" spans="2:6" ht="12" customHeight="1" x14ac:dyDescent="0.2">
      <c r="B2098" s="17"/>
      <c r="C2098" s="18"/>
      <c r="E2098" s="18"/>
      <c r="F2098" s="18"/>
    </row>
    <row r="2099" spans="2:6" ht="12" customHeight="1" x14ac:dyDescent="0.2">
      <c r="B2099" s="17"/>
      <c r="C2099" s="18"/>
      <c r="E2099" s="18"/>
      <c r="F2099" s="18"/>
    </row>
    <row r="2100" spans="2:6" ht="12" customHeight="1" x14ac:dyDescent="0.2">
      <c r="B2100" s="17"/>
      <c r="C2100" s="18"/>
      <c r="E2100" s="18"/>
      <c r="F2100" s="18"/>
    </row>
    <row r="2101" spans="2:6" ht="12" customHeight="1" x14ac:dyDescent="0.2">
      <c r="B2101" s="17"/>
      <c r="C2101" s="18"/>
      <c r="E2101" s="18"/>
      <c r="F2101" s="18"/>
    </row>
    <row r="2102" spans="2:6" ht="12" customHeight="1" x14ac:dyDescent="0.2">
      <c r="B2102" s="17"/>
      <c r="C2102" s="18"/>
      <c r="E2102" s="18"/>
      <c r="F2102" s="18"/>
    </row>
    <row r="2103" spans="2:6" ht="12" customHeight="1" x14ac:dyDescent="0.2">
      <c r="B2103" s="17"/>
      <c r="C2103" s="18"/>
      <c r="E2103" s="18"/>
      <c r="F2103" s="18"/>
    </row>
    <row r="2104" spans="2:6" ht="12" customHeight="1" x14ac:dyDescent="0.2">
      <c r="B2104" s="17"/>
      <c r="C2104" s="18"/>
      <c r="E2104" s="18"/>
      <c r="F2104" s="18"/>
    </row>
    <row r="2105" spans="2:6" ht="12" customHeight="1" x14ac:dyDescent="0.2">
      <c r="B2105" s="17"/>
      <c r="C2105" s="18"/>
      <c r="E2105" s="18"/>
      <c r="F2105" s="18"/>
    </row>
    <row r="2106" spans="2:6" ht="12" customHeight="1" x14ac:dyDescent="0.2">
      <c r="B2106" s="17"/>
      <c r="C2106" s="18"/>
      <c r="E2106" s="18"/>
      <c r="F2106" s="18"/>
    </row>
    <row r="2107" spans="2:6" ht="12" customHeight="1" x14ac:dyDescent="0.2">
      <c r="B2107" s="17"/>
      <c r="C2107" s="18"/>
      <c r="E2107" s="18"/>
      <c r="F2107" s="18"/>
    </row>
    <row r="2108" spans="2:6" ht="12" customHeight="1" x14ac:dyDescent="0.2">
      <c r="B2108" s="17"/>
      <c r="C2108" s="18"/>
      <c r="E2108" s="18"/>
      <c r="F2108" s="18"/>
    </row>
    <row r="2109" spans="2:6" ht="12" customHeight="1" x14ac:dyDescent="0.2">
      <c r="B2109" s="17"/>
      <c r="C2109" s="18"/>
      <c r="E2109" s="18"/>
      <c r="F2109" s="18"/>
    </row>
    <row r="2110" spans="2:6" ht="12" customHeight="1" x14ac:dyDescent="0.2">
      <c r="B2110" s="17"/>
      <c r="C2110" s="18"/>
      <c r="E2110" s="18"/>
      <c r="F2110" s="18"/>
    </row>
    <row r="2111" spans="2:6" ht="12" customHeight="1" x14ac:dyDescent="0.2">
      <c r="B2111" s="17"/>
      <c r="C2111" s="18"/>
      <c r="E2111" s="18"/>
      <c r="F2111" s="18"/>
    </row>
    <row r="2112" spans="2:6" ht="12" customHeight="1" x14ac:dyDescent="0.2">
      <c r="B2112" s="17"/>
      <c r="C2112" s="18"/>
      <c r="E2112" s="18"/>
      <c r="F2112" s="18"/>
    </row>
    <row r="2113" spans="2:6" ht="12" customHeight="1" x14ac:dyDescent="0.2">
      <c r="B2113" s="17"/>
      <c r="C2113" s="18"/>
      <c r="E2113" s="18"/>
      <c r="F2113" s="18"/>
    </row>
    <row r="2114" spans="2:6" ht="12" customHeight="1" x14ac:dyDescent="0.2">
      <c r="B2114" s="17"/>
      <c r="C2114" s="18"/>
      <c r="E2114" s="18"/>
      <c r="F2114" s="18"/>
    </row>
    <row r="2115" spans="2:6" ht="12" customHeight="1" x14ac:dyDescent="0.2">
      <c r="B2115" s="17"/>
      <c r="C2115" s="18"/>
      <c r="E2115" s="18"/>
      <c r="F2115" s="18"/>
    </row>
    <row r="2116" spans="2:6" ht="12" customHeight="1" x14ac:dyDescent="0.2">
      <c r="B2116" s="17"/>
      <c r="C2116" s="18"/>
      <c r="E2116" s="18"/>
      <c r="F2116" s="18"/>
    </row>
    <row r="2117" spans="2:6" ht="12" customHeight="1" x14ac:dyDescent="0.2">
      <c r="B2117" s="17"/>
      <c r="C2117" s="18"/>
      <c r="E2117" s="18"/>
      <c r="F2117" s="18"/>
    </row>
    <row r="2118" spans="2:6" ht="12" customHeight="1" x14ac:dyDescent="0.2">
      <c r="B2118" s="17"/>
      <c r="C2118" s="18"/>
      <c r="E2118" s="18"/>
      <c r="F2118" s="18"/>
    </row>
    <row r="2119" spans="2:6" ht="12" customHeight="1" x14ac:dyDescent="0.2">
      <c r="B2119" s="17"/>
      <c r="C2119" s="18"/>
      <c r="E2119" s="18"/>
      <c r="F2119" s="18"/>
    </row>
    <row r="2120" spans="2:6" ht="12" customHeight="1" x14ac:dyDescent="0.2">
      <c r="B2120" s="17"/>
      <c r="C2120" s="18"/>
      <c r="E2120" s="18"/>
      <c r="F2120" s="18"/>
    </row>
    <row r="2121" spans="2:6" ht="12" customHeight="1" x14ac:dyDescent="0.2">
      <c r="B2121" s="17"/>
      <c r="C2121" s="18"/>
      <c r="E2121" s="18"/>
      <c r="F2121" s="18"/>
    </row>
    <row r="2122" spans="2:6" ht="12" customHeight="1" x14ac:dyDescent="0.2">
      <c r="B2122" s="17"/>
      <c r="C2122" s="18"/>
      <c r="E2122" s="18"/>
      <c r="F2122" s="18"/>
    </row>
    <row r="2123" spans="2:6" ht="12" customHeight="1" x14ac:dyDescent="0.2">
      <c r="B2123" s="17"/>
      <c r="C2123" s="18"/>
      <c r="E2123" s="18"/>
      <c r="F2123" s="18"/>
    </row>
    <row r="2124" spans="2:6" ht="12" customHeight="1" x14ac:dyDescent="0.2">
      <c r="B2124" s="17"/>
      <c r="C2124" s="18"/>
      <c r="E2124" s="18"/>
      <c r="F2124" s="18"/>
    </row>
    <row r="2125" spans="2:6" ht="12" customHeight="1" x14ac:dyDescent="0.2">
      <c r="B2125" s="17"/>
      <c r="C2125" s="18"/>
      <c r="E2125" s="18"/>
      <c r="F2125" s="18"/>
    </row>
    <row r="2126" spans="2:6" ht="12" customHeight="1" x14ac:dyDescent="0.2">
      <c r="B2126" s="17"/>
      <c r="C2126" s="18"/>
      <c r="E2126" s="18"/>
      <c r="F2126" s="18"/>
    </row>
    <row r="2127" spans="2:6" ht="12" customHeight="1" x14ac:dyDescent="0.2">
      <c r="B2127" s="17"/>
      <c r="C2127" s="18"/>
      <c r="E2127" s="18"/>
      <c r="F2127" s="18"/>
    </row>
    <row r="2128" spans="2:6" ht="12" customHeight="1" x14ac:dyDescent="0.2">
      <c r="B2128" s="17"/>
      <c r="C2128" s="18"/>
      <c r="E2128" s="18"/>
      <c r="F2128" s="18"/>
    </row>
  </sheetData>
  <sheetProtection selectLockedCells="1"/>
  <autoFilter ref="A2:AK110" xr:uid="{00000000-0009-0000-0000-000002000000}"/>
  <mergeCells count="1">
    <mergeCell ref="L3:AF3"/>
  </mergeCells>
  <phoneticPr fontId="0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AE1605"/>
  <sheetViews>
    <sheetView zoomScaleNormal="100" workbookViewId="0">
      <selection activeCell="J51" sqref="J51"/>
    </sheetView>
  </sheetViews>
  <sheetFormatPr baseColWidth="10" defaultRowHeight="12.75" x14ac:dyDescent="0.2"/>
  <cols>
    <col min="1" max="1" width="3.28515625" customWidth="1"/>
    <col min="2" max="2" width="4.7109375" style="10" customWidth="1"/>
    <col min="3" max="3" width="51.85546875" style="11" customWidth="1"/>
    <col min="4" max="7" width="9.28515625" style="1" customWidth="1"/>
    <col min="8" max="8" width="11.42578125" style="76"/>
    <col min="9" max="9" width="12" style="66" customWidth="1"/>
  </cols>
  <sheetData>
    <row r="1" spans="1:31" ht="13.5" customHeight="1" x14ac:dyDescent="0.2">
      <c r="A1" s="32" t="s">
        <v>221</v>
      </c>
      <c r="B1" s="30"/>
      <c r="C1" s="35" t="s">
        <v>166</v>
      </c>
      <c r="D1" s="69" t="s">
        <v>238</v>
      </c>
      <c r="E1" s="69" t="s">
        <v>125</v>
      </c>
      <c r="F1" s="69" t="s">
        <v>236</v>
      </c>
      <c r="G1" s="78" t="s">
        <v>1</v>
      </c>
      <c r="H1" s="78" t="s">
        <v>239</v>
      </c>
      <c r="I1" s="80" t="s">
        <v>235</v>
      </c>
      <c r="J1" s="68"/>
      <c r="K1" s="68"/>
      <c r="L1" s="68"/>
      <c r="M1" s="2"/>
      <c r="N1" s="2"/>
    </row>
    <row r="2" spans="1:31" ht="12" customHeight="1" x14ac:dyDescent="0.2">
      <c r="A2" s="60"/>
      <c r="B2" s="340" t="s">
        <v>167</v>
      </c>
      <c r="C2" s="341" t="s">
        <v>168</v>
      </c>
      <c r="D2" s="342" t="s">
        <v>230</v>
      </c>
      <c r="E2" s="342"/>
      <c r="F2" s="342"/>
      <c r="G2" s="343">
        <f>Impreso!S8</f>
        <v>0</v>
      </c>
      <c r="H2" s="344">
        <f>10/0.7</f>
        <v>14.285714285714286</v>
      </c>
      <c r="I2" s="81">
        <f>H2</f>
        <v>14.285714285714286</v>
      </c>
      <c r="J2" s="71"/>
      <c r="K2" s="2"/>
      <c r="L2" s="2"/>
      <c r="M2" s="2"/>
      <c r="N2" s="2"/>
    </row>
    <row r="3" spans="1:31" ht="12" customHeight="1" x14ac:dyDescent="0.2">
      <c r="A3" s="60"/>
      <c r="B3" s="33" t="s">
        <v>169</v>
      </c>
      <c r="C3" s="109" t="s">
        <v>170</v>
      </c>
      <c r="D3" s="70" t="s">
        <v>230</v>
      </c>
      <c r="E3" s="70"/>
      <c r="F3" s="70"/>
      <c r="G3" s="50">
        <f>Impreso!S9</f>
        <v>0</v>
      </c>
      <c r="H3" s="344">
        <v>7.5</v>
      </c>
      <c r="I3" s="81">
        <f>H3</f>
        <v>7.5</v>
      </c>
      <c r="J3" s="71"/>
      <c r="K3" s="2"/>
      <c r="L3" s="2"/>
      <c r="M3" s="2"/>
      <c r="N3" s="2"/>
    </row>
    <row r="4" spans="1:31" ht="12" customHeight="1" x14ac:dyDescent="0.2">
      <c r="A4" s="60"/>
      <c r="B4" s="33" t="s">
        <v>171</v>
      </c>
      <c r="C4" s="34" t="s">
        <v>172</v>
      </c>
      <c r="D4" s="45">
        <v>0.25</v>
      </c>
      <c r="E4" s="45"/>
      <c r="F4" s="45"/>
      <c r="G4" s="50">
        <f>Impreso!S10</f>
        <v>0</v>
      </c>
      <c r="H4" s="89"/>
      <c r="I4" s="81">
        <f>MAX(45*0.8,'A3'!K112)</f>
        <v>36</v>
      </c>
      <c r="J4" s="71"/>
      <c r="K4" s="2"/>
      <c r="L4" s="2"/>
      <c r="M4" s="2"/>
      <c r="N4" s="2"/>
    </row>
    <row r="5" spans="1:31" ht="12" customHeight="1" x14ac:dyDescent="0.2">
      <c r="A5" s="60"/>
      <c r="B5" s="33" t="s">
        <v>173</v>
      </c>
      <c r="C5" s="34" t="s">
        <v>174</v>
      </c>
      <c r="D5" s="70" t="s">
        <v>230</v>
      </c>
      <c r="E5" s="70"/>
      <c r="F5" s="70"/>
      <c r="G5" s="50">
        <f>Impreso!S11</f>
        <v>0</v>
      </c>
      <c r="H5" s="344">
        <v>7.5</v>
      </c>
      <c r="I5" s="81">
        <f>H5</f>
        <v>7.5</v>
      </c>
      <c r="J5" s="71"/>
      <c r="K5" s="2"/>
      <c r="L5" s="2"/>
      <c r="M5" s="2"/>
      <c r="N5" s="2"/>
    </row>
    <row r="6" spans="1:31" ht="12" customHeight="1" x14ac:dyDescent="0.2">
      <c r="A6" s="60"/>
      <c r="B6" s="33" t="s">
        <v>175</v>
      </c>
      <c r="C6" s="34" t="s">
        <v>176</v>
      </c>
      <c r="D6" s="70" t="s">
        <v>230</v>
      </c>
      <c r="E6" s="70"/>
      <c r="F6" s="70"/>
      <c r="G6" s="50">
        <f>Impreso!S12</f>
        <v>0</v>
      </c>
      <c r="H6" s="344">
        <v>7.5</v>
      </c>
      <c r="I6" s="81">
        <f>H6</f>
        <v>7.5</v>
      </c>
      <c r="J6" s="71"/>
      <c r="K6" s="2"/>
      <c r="L6" s="2"/>
      <c r="M6" s="2"/>
      <c r="N6" s="2"/>
    </row>
    <row r="7" spans="1:31" ht="12" customHeight="1" x14ac:dyDescent="0.2">
      <c r="A7" s="60"/>
      <c r="B7" s="33" t="s">
        <v>255</v>
      </c>
      <c r="C7" s="34" t="s">
        <v>256</v>
      </c>
      <c r="D7" s="70" t="s">
        <v>230</v>
      </c>
      <c r="E7" s="70"/>
      <c r="F7" s="70"/>
      <c r="G7" s="50">
        <f>Impreso!S13</f>
        <v>0</v>
      </c>
      <c r="H7" s="88">
        <v>176.38</v>
      </c>
      <c r="I7" s="81">
        <f>H7</f>
        <v>176.38</v>
      </c>
      <c r="J7" s="71"/>
      <c r="K7" s="2"/>
      <c r="L7" s="2"/>
      <c r="M7" s="2"/>
      <c r="N7" s="2"/>
    </row>
    <row r="8" spans="1:31" ht="12" customHeight="1" x14ac:dyDescent="0.2">
      <c r="A8" s="60"/>
      <c r="B8" s="31" t="s">
        <v>257</v>
      </c>
      <c r="C8" s="34" t="s">
        <v>258</v>
      </c>
      <c r="D8" s="45" t="s">
        <v>228</v>
      </c>
      <c r="E8" s="45" t="s">
        <v>259</v>
      </c>
      <c r="F8" s="45">
        <v>1.1000000000000001</v>
      </c>
      <c r="G8" s="53">
        <f>Impreso!S14</f>
        <v>0</v>
      </c>
      <c r="H8" s="94">
        <f>F8*G8</f>
        <v>0</v>
      </c>
      <c r="I8" s="81">
        <f>MAX(13.23,MIN(J8:AE8))</f>
        <v>13.23</v>
      </c>
      <c r="J8" s="71">
        <f>IF(H8&lt;=100,0.9*H8)</f>
        <v>0</v>
      </c>
      <c r="K8" s="71">
        <f>IF(H8&lt;=300,90+0.8*(H8-100))</f>
        <v>10</v>
      </c>
      <c r="L8" s="71">
        <f>IF(H8&lt;=600,250+0.7*(H8-300))</f>
        <v>40</v>
      </c>
      <c r="M8" s="71">
        <f>IF(H8&lt;=1500,460+0.6*(H8-600))</f>
        <v>100</v>
      </c>
      <c r="N8" s="71">
        <f>IF(H8&lt;=2250,1000+0.4*(H8-1500))</f>
        <v>400</v>
      </c>
      <c r="O8" s="71">
        <f>IF(H8&lt;=3000,1300+0.25*(H8-2250))</f>
        <v>737.5</v>
      </c>
      <c r="P8" s="71">
        <f>IF(H8&lt;=9000,1487.5+0.18*(H8-3000))</f>
        <v>947.5</v>
      </c>
      <c r="Q8" s="71">
        <f>IF(H8&lt;=15000,2567.5+0.12*(H8-9000))</f>
        <v>1487.5</v>
      </c>
      <c r="R8" s="71">
        <f>IF(H8&lt;=30000,3287.5+0.06*(H8-15000))</f>
        <v>2387.5</v>
      </c>
      <c r="S8" s="71">
        <f>IF(H8&lt;=60000,4187.5+0.03*(H8-30000))</f>
        <v>3287.5</v>
      </c>
      <c r="T8" s="71">
        <f>IF(H8&lt;=240000,4987.5+0.005*(H8-60000))</f>
        <v>4687.5</v>
      </c>
      <c r="U8" s="71">
        <f>IF(H8&lt;=352500,5887.5+0.001*(H8-240000))</f>
        <v>5647.5</v>
      </c>
      <c r="V8" s="71" t="b">
        <f>IF(H8&gt;352000,6000)</f>
        <v>0</v>
      </c>
      <c r="W8" s="71"/>
      <c r="X8" s="71"/>
      <c r="Y8" s="71"/>
      <c r="Z8" s="71"/>
      <c r="AA8" s="71"/>
      <c r="AB8" s="71"/>
      <c r="AC8" s="71"/>
      <c r="AD8" s="71"/>
      <c r="AE8" s="71"/>
    </row>
    <row r="9" spans="1:31" ht="12" customHeight="1" x14ac:dyDescent="0.2">
      <c r="A9" s="60"/>
      <c r="B9" s="31" t="s">
        <v>177</v>
      </c>
      <c r="C9" s="34" t="s">
        <v>178</v>
      </c>
      <c r="D9" s="45" t="s">
        <v>230</v>
      </c>
      <c r="E9" s="45"/>
      <c r="F9" s="45"/>
      <c r="G9" s="53">
        <f>Impreso!S15</f>
        <v>0</v>
      </c>
      <c r="H9" s="89">
        <v>8.82</v>
      </c>
      <c r="I9" s="81">
        <f>H9</f>
        <v>8.82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</row>
    <row r="10" spans="1:31" ht="12" customHeight="1" x14ac:dyDescent="0.2">
      <c r="A10" s="354"/>
      <c r="B10" s="359" t="s">
        <v>553</v>
      </c>
      <c r="C10" s="357" t="s">
        <v>573</v>
      </c>
      <c r="D10" s="346" t="s">
        <v>228</v>
      </c>
      <c r="E10" s="346" t="s">
        <v>469</v>
      </c>
      <c r="F10" s="364">
        <f>Impreso!S16</f>
        <v>0</v>
      </c>
      <c r="G10" s="337">
        <f>Impreso!T16</f>
        <v>0</v>
      </c>
      <c r="H10" s="346">
        <f>IF(F10&lt;500,28.35,IF(F10&lt;1000,34.01,IF(F10&lt;4000,45.35,IF(F10&lt;8000,56.69,85.04))))</f>
        <v>28.35</v>
      </c>
      <c r="I10" s="356">
        <f>H10</f>
        <v>28.35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</row>
    <row r="11" spans="1:31" ht="12" customHeight="1" x14ac:dyDescent="0.2">
      <c r="A11" s="355"/>
      <c r="B11" s="360" t="s">
        <v>135</v>
      </c>
      <c r="C11" s="358" t="s">
        <v>574</v>
      </c>
      <c r="D11" s="347" t="s">
        <v>228</v>
      </c>
      <c r="E11" s="347" t="s">
        <v>469</v>
      </c>
      <c r="F11" s="364">
        <f>Impreso!S17</f>
        <v>0</v>
      </c>
      <c r="G11" s="337">
        <f>Impreso!T17</f>
        <v>0</v>
      </c>
      <c r="H11" s="346">
        <f>IF(F11&lt;500,28.35,IF(F11&lt;1000,34.01,IF(F11&lt;4000,45.35,IF(F11&lt;8000,56.69,85.04))))</f>
        <v>28.35</v>
      </c>
      <c r="I11" s="356">
        <f>H11*1.2</f>
        <v>34.020000000000003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</row>
    <row r="12" spans="1:31" ht="12" customHeight="1" x14ac:dyDescent="0.2">
      <c r="A12" s="354"/>
      <c r="B12" s="361" t="s">
        <v>556</v>
      </c>
      <c r="C12" s="357" t="s">
        <v>575</v>
      </c>
      <c r="D12" s="346" t="s">
        <v>228</v>
      </c>
      <c r="E12" s="346" t="s">
        <v>469</v>
      </c>
      <c r="F12" s="364">
        <f>Impreso!S18</f>
        <v>0</v>
      </c>
      <c r="G12" s="337">
        <f>Impreso!T18</f>
        <v>0</v>
      </c>
      <c r="H12" s="346">
        <f>IF(F12&lt;500,28.35,IF(F12&lt;1000,34.01,IF(F12&lt;4000,45.35,IF(F12&lt;8000,56.69,85.04))))</f>
        <v>28.35</v>
      </c>
      <c r="I12" s="356">
        <f>H12*0.6</f>
        <v>17.010000000000002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</row>
    <row r="13" spans="1:31" ht="12" customHeight="1" x14ac:dyDescent="0.2">
      <c r="A13" s="355"/>
      <c r="B13" s="362" t="s">
        <v>558</v>
      </c>
      <c r="C13" s="358" t="s">
        <v>576</v>
      </c>
      <c r="D13" s="347" t="s">
        <v>228</v>
      </c>
      <c r="E13" s="347" t="s">
        <v>469</v>
      </c>
      <c r="F13" s="364">
        <f>Impreso!S19</f>
        <v>0</v>
      </c>
      <c r="G13" s="337">
        <f>Impreso!T19</f>
        <v>0</v>
      </c>
      <c r="H13" s="346">
        <f>IF(F13&lt;500,28.35,IF(F13&lt;1000,34.01,IF(F13&lt;4000,45.35,IF(F13&lt;8000,56.69,85.04))))</f>
        <v>28.35</v>
      </c>
      <c r="I13" s="356">
        <f>H13*1.2*0.6</f>
        <v>20.412000000000003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</row>
    <row r="14" spans="1:31" ht="12" customHeight="1" x14ac:dyDescent="0.2">
      <c r="A14" s="60"/>
      <c r="B14" s="31" t="s">
        <v>179</v>
      </c>
      <c r="C14" s="34" t="s">
        <v>180</v>
      </c>
      <c r="D14" s="70">
        <v>0.6</v>
      </c>
      <c r="E14" s="70"/>
      <c r="F14" s="70"/>
      <c r="G14" s="50">
        <f>Impreso!S20</f>
        <v>0</v>
      </c>
      <c r="H14" s="88">
        <v>19.579999999999998</v>
      </c>
      <c r="I14" s="81">
        <f>MAX(H14,'A3'!K120)</f>
        <v>19.579999999999998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</row>
    <row r="15" spans="1:31" ht="12" customHeight="1" x14ac:dyDescent="0.2">
      <c r="A15" s="60"/>
      <c r="B15" s="33" t="s">
        <v>181</v>
      </c>
      <c r="C15" s="34" t="s">
        <v>182</v>
      </c>
      <c r="D15" s="70" t="s">
        <v>230</v>
      </c>
      <c r="E15" s="70"/>
      <c r="F15" s="70"/>
      <c r="G15" s="50">
        <f>Impreso!S21</f>
        <v>0</v>
      </c>
      <c r="H15" s="88">
        <v>17.64</v>
      </c>
      <c r="I15" s="81">
        <f>H15</f>
        <v>17.64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</row>
    <row r="16" spans="1:31" ht="12" customHeight="1" x14ac:dyDescent="0.2">
      <c r="A16" s="60"/>
      <c r="B16" s="340" t="s">
        <v>561</v>
      </c>
      <c r="C16" s="341" t="s">
        <v>577</v>
      </c>
      <c r="D16" s="335" t="s">
        <v>230</v>
      </c>
      <c r="E16" s="342"/>
      <c r="F16" s="342"/>
      <c r="G16" s="363">
        <f>Impreso!S22</f>
        <v>0</v>
      </c>
      <c r="H16" s="344">
        <f>0.6*H7</f>
        <v>105.82799999999999</v>
      </c>
      <c r="I16" s="81">
        <f>H16</f>
        <v>105.82799999999999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</row>
    <row r="17" spans="1:31" ht="12" customHeight="1" x14ac:dyDescent="0.2">
      <c r="A17" s="60"/>
      <c r="B17" s="33"/>
      <c r="C17" s="34"/>
      <c r="D17" s="70"/>
      <c r="E17" s="70"/>
      <c r="F17" s="70"/>
      <c r="G17" s="50"/>
      <c r="H17" s="88"/>
      <c r="I17" s="8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</row>
    <row r="18" spans="1:31" ht="12" customHeight="1" x14ac:dyDescent="0.2">
      <c r="A18" s="60"/>
      <c r="B18" s="33" t="s">
        <v>184</v>
      </c>
      <c r="C18" s="34" t="s">
        <v>185</v>
      </c>
      <c r="D18" s="70" t="s">
        <v>230</v>
      </c>
      <c r="E18" s="70"/>
      <c r="F18" s="70"/>
      <c r="G18" s="50">
        <f>Impreso!S23</f>
        <v>0</v>
      </c>
      <c r="H18" s="88">
        <v>30</v>
      </c>
      <c r="I18" s="81">
        <f>H18</f>
        <v>30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</row>
    <row r="19" spans="1:31" ht="12.75" customHeight="1" x14ac:dyDescent="0.2">
      <c r="A19" s="60"/>
      <c r="B19" s="33" t="s">
        <v>186</v>
      </c>
      <c r="C19" s="34" t="s">
        <v>187</v>
      </c>
      <c r="D19" s="70" t="s">
        <v>230</v>
      </c>
      <c r="E19" s="70"/>
      <c r="F19" s="70"/>
      <c r="G19" s="50">
        <f>Impreso!S24</f>
        <v>0</v>
      </c>
      <c r="H19" s="88">
        <v>26.46</v>
      </c>
      <c r="I19" s="81">
        <f>H19</f>
        <v>26.46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</row>
    <row r="20" spans="1:31" ht="21.75" customHeight="1" x14ac:dyDescent="0.2">
      <c r="A20" s="502"/>
      <c r="B20" s="516" t="s">
        <v>188</v>
      </c>
      <c r="C20" s="519" t="s">
        <v>225</v>
      </c>
      <c r="D20" s="508" t="s">
        <v>230</v>
      </c>
      <c r="E20" s="508"/>
      <c r="F20" s="508"/>
      <c r="G20" s="508">
        <f>Impreso!S25</f>
        <v>0</v>
      </c>
      <c r="H20" s="494">
        <v>25.71</v>
      </c>
      <c r="I20" s="492">
        <f>H20</f>
        <v>25.71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</row>
    <row r="21" spans="1:31" ht="12" customHeight="1" x14ac:dyDescent="0.2">
      <c r="A21" s="515"/>
      <c r="B21" s="517"/>
      <c r="C21" s="520"/>
      <c r="D21" s="509"/>
      <c r="E21" s="509"/>
      <c r="F21" s="509"/>
      <c r="G21" s="509"/>
      <c r="H21" s="495"/>
      <c r="I21" s="497">
        <f>H21</f>
        <v>0</v>
      </c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</row>
    <row r="22" spans="1:31" ht="12" customHeight="1" x14ac:dyDescent="0.2">
      <c r="A22" s="503"/>
      <c r="B22" s="518"/>
      <c r="C22" s="521"/>
      <c r="D22" s="510"/>
      <c r="E22" s="510"/>
      <c r="F22" s="510"/>
      <c r="G22" s="510"/>
      <c r="H22" s="496"/>
      <c r="I22" s="493">
        <f>H22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</row>
    <row r="23" spans="1:31" ht="12" customHeight="1" x14ac:dyDescent="0.2">
      <c r="A23" s="502"/>
      <c r="B23" s="504" t="s">
        <v>189</v>
      </c>
      <c r="C23" s="506" t="s">
        <v>190</v>
      </c>
      <c r="D23" s="92">
        <v>0.6</v>
      </c>
      <c r="E23" s="513"/>
      <c r="F23" s="513"/>
      <c r="G23" s="511">
        <f>Impreso!$S$8</f>
        <v>0</v>
      </c>
      <c r="H23" s="500"/>
      <c r="I23" s="492">
        <f>'A3'!K113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1" ht="12" customHeight="1" x14ac:dyDescent="0.2">
      <c r="A24" s="503"/>
      <c r="B24" s="505"/>
      <c r="C24" s="507"/>
      <c r="D24" s="44"/>
      <c r="E24" s="514"/>
      <c r="F24" s="514"/>
      <c r="G24" s="512"/>
      <c r="H24" s="501"/>
      <c r="I24" s="493">
        <f>H24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</row>
    <row r="25" spans="1:31" ht="12" customHeight="1" x14ac:dyDescent="0.2">
      <c r="A25" s="60"/>
      <c r="B25" s="33"/>
      <c r="C25" s="34"/>
      <c r="D25" s="70"/>
      <c r="E25" s="70"/>
      <c r="F25" s="70"/>
      <c r="G25" s="50"/>
      <c r="H25" s="88"/>
      <c r="I25" s="8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</row>
    <row r="26" spans="1:31" ht="12" customHeight="1" x14ac:dyDescent="0.2">
      <c r="A26" s="60"/>
      <c r="B26" s="33" t="s">
        <v>191</v>
      </c>
      <c r="C26" s="34" t="s">
        <v>192</v>
      </c>
      <c r="D26" s="70" t="s">
        <v>230</v>
      </c>
      <c r="E26" s="70"/>
      <c r="F26" s="70"/>
      <c r="G26" s="50">
        <f>Impreso!$S$8</f>
        <v>0</v>
      </c>
      <c r="H26" s="344">
        <v>7.5</v>
      </c>
      <c r="I26" s="81">
        <f>H26</f>
        <v>7.5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</row>
    <row r="27" spans="1:31" ht="12" customHeight="1" x14ac:dyDescent="0.2">
      <c r="A27" s="60"/>
      <c r="B27" s="340" t="s">
        <v>563</v>
      </c>
      <c r="C27" s="341" t="s">
        <v>578</v>
      </c>
      <c r="D27" s="342" t="s">
        <v>230</v>
      </c>
      <c r="E27" s="342"/>
      <c r="F27" s="342"/>
      <c r="G27" s="363">
        <f>Impreso!$S$32</f>
        <v>0</v>
      </c>
      <c r="H27" s="344">
        <v>21.43</v>
      </c>
      <c r="I27" s="81">
        <f>H27</f>
        <v>21.43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</row>
    <row r="28" spans="1:31" ht="12" customHeight="1" x14ac:dyDescent="0.2">
      <c r="A28" s="60"/>
      <c r="B28" s="340" t="s">
        <v>565</v>
      </c>
      <c r="C28" s="341" t="s">
        <v>579</v>
      </c>
      <c r="D28" s="342" t="s">
        <v>230</v>
      </c>
      <c r="E28" s="342"/>
      <c r="F28" s="342"/>
      <c r="G28" s="363">
        <f>Impreso!$S$27</f>
        <v>0</v>
      </c>
      <c r="H28" s="344">
        <v>14.29</v>
      </c>
      <c r="I28" s="81">
        <f>H28</f>
        <v>14.29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</row>
    <row r="29" spans="1:31" ht="12" customHeight="1" x14ac:dyDescent="0.2">
      <c r="A29" s="60"/>
      <c r="B29" s="33"/>
      <c r="C29" s="34"/>
      <c r="D29" s="70"/>
      <c r="E29" s="70"/>
      <c r="F29" s="70"/>
      <c r="G29" s="50"/>
      <c r="H29" s="88"/>
      <c r="I29" s="8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</row>
    <row r="30" spans="1:31" ht="12" customHeight="1" x14ac:dyDescent="0.2">
      <c r="A30" s="502"/>
      <c r="B30" s="524" t="s">
        <v>193</v>
      </c>
      <c r="C30" s="528" t="s">
        <v>194</v>
      </c>
      <c r="D30" s="511" t="s">
        <v>230</v>
      </c>
      <c r="E30" s="511"/>
      <c r="F30" s="511">
        <v>0</v>
      </c>
      <c r="G30" s="511">
        <v>0</v>
      </c>
      <c r="H30" s="529">
        <v>0</v>
      </c>
      <c r="I30" s="492">
        <f>H30</f>
        <v>0</v>
      </c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</row>
    <row r="31" spans="1:31" ht="12" customHeight="1" x14ac:dyDescent="0.2">
      <c r="A31" s="503"/>
      <c r="B31" s="524"/>
      <c r="C31" s="528"/>
      <c r="D31" s="512"/>
      <c r="E31" s="512"/>
      <c r="F31" s="512"/>
      <c r="G31" s="512"/>
      <c r="H31" s="530"/>
      <c r="I31" s="493">
        <f>H31</f>
        <v>0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</row>
    <row r="32" spans="1:31" ht="12" customHeight="1" x14ac:dyDescent="0.2">
      <c r="A32" s="502"/>
      <c r="B32" s="524" t="s">
        <v>195</v>
      </c>
      <c r="C32" s="528" t="s">
        <v>196</v>
      </c>
      <c r="D32" s="511" t="s">
        <v>230</v>
      </c>
      <c r="E32" s="511"/>
      <c r="F32" s="511"/>
      <c r="G32" s="90"/>
      <c r="H32" s="498">
        <v>36</v>
      </c>
      <c r="I32" s="492">
        <f>H32</f>
        <v>36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</row>
    <row r="33" spans="1:31" ht="12" customHeight="1" x14ac:dyDescent="0.2">
      <c r="A33" s="503"/>
      <c r="B33" s="524"/>
      <c r="C33" s="528"/>
      <c r="D33" s="512"/>
      <c r="E33" s="512"/>
      <c r="F33" s="512"/>
      <c r="G33" s="91"/>
      <c r="H33" s="499"/>
      <c r="I33" s="493">
        <f>H33</f>
        <v>0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</row>
    <row r="34" spans="1:31" ht="12" customHeight="1" x14ac:dyDescent="0.2">
      <c r="A34" s="60"/>
      <c r="B34" s="33"/>
      <c r="C34" s="34"/>
      <c r="D34" s="70"/>
      <c r="E34" s="70"/>
      <c r="F34" s="70"/>
      <c r="G34" s="50"/>
      <c r="H34" s="79"/>
      <c r="I34" s="8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</row>
    <row r="35" spans="1:31" ht="12" customHeight="1" x14ac:dyDescent="0.2">
      <c r="A35" s="110"/>
      <c r="B35" s="114" t="s">
        <v>467</v>
      </c>
      <c r="C35" s="115" t="s">
        <v>468</v>
      </c>
      <c r="D35" s="90" t="s">
        <v>228</v>
      </c>
      <c r="E35" s="90" t="s">
        <v>469</v>
      </c>
      <c r="F35" s="345">
        <v>3.5000000000000003E-2</v>
      </c>
      <c r="G35" s="113">
        <f>Impreso!S36</f>
        <v>0</v>
      </c>
      <c r="H35" s="79">
        <f>G35*F35</f>
        <v>0</v>
      </c>
      <c r="I35" s="81">
        <f>MAX(MIN(J35:AE35),36)</f>
        <v>36</v>
      </c>
      <c r="J35" s="71">
        <f>IF(H35&lt;=100,0.9*H35)</f>
        <v>0</v>
      </c>
      <c r="K35" s="71">
        <f>IF(H35&lt;=300,90+0.8*(H35-100))</f>
        <v>10</v>
      </c>
      <c r="L35" s="71">
        <f>IF(H35&lt;=600,250+0.7*(H35-300))</f>
        <v>40</v>
      </c>
      <c r="M35" s="71">
        <f>IF(H35&lt;=1500,460+0.6*(H35-600))</f>
        <v>100</v>
      </c>
      <c r="N35" s="71">
        <f>IF(H35&lt;=2250,1000+0.4*(H35-1500))</f>
        <v>400</v>
      </c>
      <c r="O35" s="71">
        <f>IF(H35&lt;=3000,1300+0.25*(H35-2250))</f>
        <v>737.5</v>
      </c>
      <c r="P35" s="71">
        <f>IF(H35&lt;=9000,1487.5+0.18*(H35-3000))</f>
        <v>947.5</v>
      </c>
      <c r="Q35" s="71">
        <f>IF(H35&lt;=15000,2567.5+0.12*(H35-9000))</f>
        <v>1487.5</v>
      </c>
      <c r="R35" s="71">
        <f>IF(H35&lt;=30000,3287.5+0.06*(H35-15000))</f>
        <v>2387.5</v>
      </c>
      <c r="S35" s="71">
        <f>IF(H35&lt;=60000,4187.5+0.03*(H35-30000))</f>
        <v>3287.5</v>
      </c>
      <c r="T35" s="71">
        <f>IF(H35&lt;=240000,4987.5+0.005*(H35-60000))</f>
        <v>4687.5</v>
      </c>
      <c r="U35" s="71">
        <f>IF(H35&lt;=352500,5887.5+0.001*(H35-240000))</f>
        <v>5647.5</v>
      </c>
      <c r="V35" s="71" t="b">
        <f>IF(H35&gt;352000,6000)</f>
        <v>0</v>
      </c>
      <c r="W35" s="71"/>
      <c r="X35" s="71"/>
      <c r="Y35" s="71"/>
      <c r="Z35" s="71"/>
      <c r="AA35" s="71"/>
      <c r="AB35" s="71"/>
      <c r="AC35" s="71"/>
      <c r="AD35" s="71"/>
      <c r="AE35" s="71"/>
    </row>
    <row r="36" spans="1:31" ht="12" customHeight="1" x14ac:dyDescent="0.2">
      <c r="A36" s="502"/>
      <c r="B36" s="522" t="s">
        <v>465</v>
      </c>
      <c r="C36" s="526" t="s">
        <v>466</v>
      </c>
      <c r="D36" s="511" t="s">
        <v>229</v>
      </c>
      <c r="E36" s="511"/>
      <c r="F36" s="511">
        <v>3.0000000000000001E-3</v>
      </c>
      <c r="G36" s="511">
        <f>Impreso!S33</f>
        <v>0</v>
      </c>
      <c r="H36" s="79"/>
      <c r="I36" s="82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</row>
    <row r="37" spans="1:31" ht="12" customHeight="1" x14ac:dyDescent="0.2">
      <c r="A37" s="503"/>
      <c r="B37" s="523"/>
      <c r="C37" s="527"/>
      <c r="D37" s="512"/>
      <c r="E37" s="512"/>
      <c r="F37" s="512"/>
      <c r="G37" s="512"/>
      <c r="H37" s="79">
        <f>G36*F36</f>
        <v>0</v>
      </c>
      <c r="I37" s="82">
        <f>MAX(MIN(J37:AE37),36)</f>
        <v>36</v>
      </c>
      <c r="J37" s="71">
        <f>IF(H37&lt;=100,0.9*H37)</f>
        <v>0</v>
      </c>
      <c r="K37" s="71">
        <f>IF(H37&lt;=300,90+0.8*(H37-100))</f>
        <v>10</v>
      </c>
      <c r="L37" s="71">
        <f>IF(H37&lt;=600,250+0.7*(H37-300))</f>
        <v>40</v>
      </c>
      <c r="M37" s="71">
        <f>IF(H37&lt;=1500,460+0.6*(H37-600))</f>
        <v>100</v>
      </c>
      <c r="N37" s="71">
        <f>IF(H37&lt;=2250,1000+0.4*(H37-1500))</f>
        <v>400</v>
      </c>
      <c r="O37" s="71">
        <f>IF(H37&lt;=3000,1300+0.25*(H37-2250))</f>
        <v>737.5</v>
      </c>
      <c r="P37" s="71">
        <f>IF(H37&lt;=9000,1487.5+0.18*(H37-3000))</f>
        <v>947.5</v>
      </c>
      <c r="Q37" s="71">
        <f>IF(H37&lt;=15000,2567.5+0.12*(H37-9000))</f>
        <v>1487.5</v>
      </c>
      <c r="R37" s="71">
        <f>IF(H37&lt;=30000,3287.5+0.06*(H37-15000))</f>
        <v>2387.5</v>
      </c>
      <c r="S37" s="71">
        <f>IF(H37&lt;=60000,4187.5+0.03*(H37-30000))</f>
        <v>3287.5</v>
      </c>
      <c r="T37" s="71">
        <f>IF(H37&lt;=240000,4987.5+0.005*(H37-60000))</f>
        <v>4687.5</v>
      </c>
      <c r="U37" s="71">
        <f>IF(H37&lt;=352500,5887.5+0.001*(H37-240000))</f>
        <v>5647.5</v>
      </c>
      <c r="V37" s="71" t="b">
        <f>IF(H37&gt;352000,6000)</f>
        <v>0</v>
      </c>
      <c r="W37" s="71"/>
      <c r="X37" s="71"/>
      <c r="Y37" s="71"/>
      <c r="Z37" s="71"/>
      <c r="AA37" s="71"/>
      <c r="AB37" s="71"/>
      <c r="AC37" s="71"/>
      <c r="AD37" s="71"/>
      <c r="AE37" s="71"/>
    </row>
    <row r="38" spans="1:31" ht="12" customHeight="1" x14ac:dyDescent="0.2">
      <c r="A38" s="60"/>
      <c r="B38" s="31"/>
      <c r="C38" s="34"/>
      <c r="D38" s="70"/>
      <c r="E38" s="70"/>
      <c r="F38" s="70"/>
      <c r="G38" s="50"/>
      <c r="H38" s="79"/>
      <c r="I38" s="8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</row>
    <row r="39" spans="1:31" ht="12" customHeight="1" x14ac:dyDescent="0.2">
      <c r="A39" s="60"/>
      <c r="B39" s="348" t="s">
        <v>546</v>
      </c>
      <c r="C39" s="341" t="s">
        <v>571</v>
      </c>
      <c r="D39" s="342" t="s">
        <v>229</v>
      </c>
      <c r="E39" s="342" t="s">
        <v>265</v>
      </c>
      <c r="F39" s="342">
        <v>1.5E-3</v>
      </c>
      <c r="G39" s="343">
        <f>Impreso!S29</f>
        <v>0</v>
      </c>
      <c r="H39" s="353">
        <f>G39*F39</f>
        <v>0</v>
      </c>
      <c r="I39" s="81">
        <f>MAX(39.69,MIN(J39:AE39))</f>
        <v>39.69</v>
      </c>
      <c r="J39" s="71">
        <f>IF(H39&lt;=100,0.9*H39)</f>
        <v>0</v>
      </c>
      <c r="K39" s="71">
        <f>IF(H39&lt;=300,90+0.8*(H39-100))</f>
        <v>10</v>
      </c>
      <c r="L39" s="71">
        <f>IF(H39&lt;=600,250+0.7*(H39-300))</f>
        <v>40</v>
      </c>
      <c r="M39" s="71">
        <f>IF(H39&lt;=1500,460+0.6*(H39-600))</f>
        <v>100</v>
      </c>
      <c r="N39" s="71">
        <f>IF(H39&lt;=2250,1000+0.4*(H39-1500))</f>
        <v>400</v>
      </c>
      <c r="O39" s="71">
        <f>IF(H39&lt;=3000,1300+0.25*(H39-2250))</f>
        <v>737.5</v>
      </c>
      <c r="P39" s="71">
        <f>IF(H39&lt;=9000,1487.5+0.18*(H39-3000))</f>
        <v>947.5</v>
      </c>
      <c r="Q39" s="71">
        <f>IF(H39&lt;=15000,2567.5+0.12*(H39-9000))</f>
        <v>1487.5</v>
      </c>
      <c r="R39" s="71">
        <f>IF(H39&lt;=30000,3287.5+0.06*(H39-15000))</f>
        <v>2387.5</v>
      </c>
      <c r="S39" s="71">
        <f>IF(H39&lt;=60000,4187.5+0.03*(H39-30000))</f>
        <v>3287.5</v>
      </c>
      <c r="T39" s="71">
        <f>IF(H39&lt;=240000,4987.5+0.005*(H39-60000))</f>
        <v>4687.5</v>
      </c>
      <c r="U39" s="71">
        <f>IF(H39&lt;=352500,5887.5+0.001*(H39-240000))</f>
        <v>5647.5</v>
      </c>
      <c r="V39" s="71" t="b">
        <f>IF(H39&gt;352000,6000)</f>
        <v>0</v>
      </c>
      <c r="W39" s="71"/>
      <c r="X39" s="71"/>
      <c r="Y39" s="71"/>
      <c r="Z39" s="71"/>
      <c r="AA39" s="71"/>
      <c r="AB39" s="71"/>
      <c r="AC39" s="71"/>
      <c r="AD39" s="71"/>
      <c r="AE39" s="71"/>
    </row>
    <row r="40" spans="1:31" ht="12" customHeight="1" x14ac:dyDescent="0.2">
      <c r="A40" s="60"/>
      <c r="B40" s="33"/>
      <c r="C40" s="34"/>
      <c r="D40" s="70"/>
      <c r="E40" s="70"/>
      <c r="F40" s="70"/>
      <c r="G40" s="50"/>
      <c r="H40" s="88"/>
      <c r="I40" s="8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</row>
    <row r="41" spans="1:31" ht="12" customHeight="1" x14ac:dyDescent="0.2">
      <c r="A41" s="60"/>
      <c r="B41" s="33"/>
      <c r="C41" s="34"/>
      <c r="D41" s="70"/>
      <c r="E41" s="70"/>
      <c r="F41" s="70"/>
      <c r="G41" s="50"/>
      <c r="H41" s="88"/>
      <c r="I41" s="8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</row>
    <row r="42" spans="1:31" ht="12" customHeight="1" x14ac:dyDescent="0.2">
      <c r="A42" s="60"/>
      <c r="B42" s="33" t="s">
        <v>197</v>
      </c>
      <c r="C42" s="34" t="s">
        <v>198</v>
      </c>
      <c r="D42" s="70" t="s">
        <v>230</v>
      </c>
      <c r="E42" s="70"/>
      <c r="F42" s="70"/>
      <c r="G42" s="50"/>
      <c r="H42" s="344">
        <v>7.5</v>
      </c>
      <c r="I42" s="81">
        <f>H42</f>
        <v>7.5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</row>
    <row r="43" spans="1:31" ht="12" customHeight="1" x14ac:dyDescent="0.2">
      <c r="A43" s="60"/>
      <c r="B43" s="33"/>
      <c r="C43" s="34"/>
      <c r="D43" s="70"/>
      <c r="E43" s="70"/>
      <c r="F43" s="70"/>
      <c r="G43" s="50"/>
      <c r="H43" s="88"/>
      <c r="I43" s="8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</row>
    <row r="44" spans="1:31" ht="12" customHeight="1" x14ac:dyDescent="0.2">
      <c r="A44" s="60"/>
      <c r="B44" s="33"/>
      <c r="C44" s="34"/>
      <c r="D44" s="70"/>
      <c r="E44" s="70"/>
      <c r="F44" s="70"/>
      <c r="G44" s="50"/>
      <c r="H44" s="88"/>
      <c r="I44" s="8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</row>
    <row r="45" spans="1:31" ht="12" customHeight="1" x14ac:dyDescent="0.2">
      <c r="A45" s="60"/>
      <c r="B45" s="33"/>
      <c r="C45" s="34"/>
      <c r="D45" s="70"/>
      <c r="E45" s="70"/>
      <c r="F45" s="70"/>
      <c r="G45" s="50"/>
      <c r="H45" s="88"/>
      <c r="I45" s="8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</row>
    <row r="46" spans="1:31" ht="12" customHeight="1" x14ac:dyDescent="0.2">
      <c r="A46" s="60"/>
      <c r="B46" s="33"/>
      <c r="C46" s="34"/>
      <c r="D46" s="70"/>
      <c r="E46" s="70"/>
      <c r="F46" s="70"/>
      <c r="G46" s="50"/>
      <c r="H46" s="88"/>
      <c r="I46" s="8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</row>
    <row r="47" spans="1:31" ht="12" customHeight="1" x14ac:dyDescent="0.2">
      <c r="A47" s="60"/>
      <c r="B47" s="33"/>
      <c r="C47" s="34"/>
      <c r="D47" s="70"/>
      <c r="E47" s="70"/>
      <c r="F47" s="70"/>
      <c r="G47" s="50"/>
      <c r="H47" s="88"/>
      <c r="I47" s="8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</row>
    <row r="48" spans="1:31" ht="12" customHeight="1" x14ac:dyDescent="0.2">
      <c r="A48" s="60"/>
      <c r="B48" s="33"/>
      <c r="C48" s="34"/>
      <c r="D48" s="70"/>
      <c r="E48" s="70"/>
      <c r="F48" s="70"/>
      <c r="G48" s="50"/>
      <c r="H48" s="88"/>
      <c r="I48" s="8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</row>
    <row r="49" spans="1:31" ht="12" customHeight="1" x14ac:dyDescent="0.2">
      <c r="A49" s="60"/>
      <c r="B49" s="374" t="s">
        <v>199</v>
      </c>
      <c r="C49" s="375" t="s">
        <v>200</v>
      </c>
      <c r="D49" s="376" t="s">
        <v>230</v>
      </c>
      <c r="E49" s="376"/>
      <c r="F49" s="376"/>
      <c r="G49" s="377"/>
      <c r="H49" s="378">
        <v>0</v>
      </c>
      <c r="I49" s="81">
        <f>H49</f>
        <v>0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</row>
    <row r="50" spans="1:31" ht="12" customHeight="1" x14ac:dyDescent="0.2">
      <c r="A50" s="60"/>
      <c r="B50" s="33"/>
      <c r="C50" s="34"/>
      <c r="D50" s="70"/>
      <c r="E50" s="70"/>
      <c r="F50" s="70"/>
      <c r="G50" s="50"/>
      <c r="H50" s="88"/>
      <c r="I50" s="8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</row>
    <row r="51" spans="1:31" ht="12" customHeight="1" x14ac:dyDescent="0.2">
      <c r="A51" s="60"/>
      <c r="B51" s="33" t="s">
        <v>201</v>
      </c>
      <c r="C51" s="34" t="s">
        <v>202</v>
      </c>
      <c r="D51" s="70">
        <v>0.25</v>
      </c>
      <c r="E51" s="70"/>
      <c r="F51" s="70"/>
      <c r="G51" s="50"/>
      <c r="H51" s="88"/>
      <c r="I51" s="81">
        <f>MAX(36,'A3'!K114)</f>
        <v>36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</row>
    <row r="52" spans="1:31" ht="12" customHeight="1" x14ac:dyDescent="0.2">
      <c r="A52" s="60"/>
      <c r="B52" s="31" t="s">
        <v>373</v>
      </c>
      <c r="C52" s="34" t="s">
        <v>377</v>
      </c>
      <c r="D52" s="45" t="s">
        <v>230</v>
      </c>
      <c r="E52" s="45"/>
      <c r="F52" s="45"/>
      <c r="G52" s="53"/>
      <c r="H52" s="89">
        <v>30</v>
      </c>
      <c r="I52" s="81">
        <f>H52</f>
        <v>30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</row>
    <row r="53" spans="1:31" ht="12" customHeight="1" x14ac:dyDescent="0.2">
      <c r="A53" s="60"/>
      <c r="B53" s="31"/>
      <c r="C53" s="34"/>
      <c r="D53" s="45"/>
      <c r="E53" s="45"/>
      <c r="F53" s="45"/>
      <c r="G53" s="53"/>
      <c r="H53" s="89"/>
      <c r="I53" s="8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</row>
    <row r="54" spans="1:31" ht="12" customHeight="1" x14ac:dyDescent="0.2">
      <c r="A54" s="60"/>
      <c r="B54" s="31" t="s">
        <v>203</v>
      </c>
      <c r="C54" s="34" t="s">
        <v>204</v>
      </c>
      <c r="D54" s="45" t="s">
        <v>230</v>
      </c>
      <c r="E54" s="45"/>
      <c r="F54" s="45"/>
      <c r="G54" s="53"/>
      <c r="H54" s="89">
        <v>30</v>
      </c>
      <c r="I54" s="81">
        <f>H54</f>
        <v>30</v>
      </c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</row>
    <row r="55" spans="1:31" ht="12" customHeight="1" x14ac:dyDescent="0.2">
      <c r="A55" s="60"/>
      <c r="B55" s="31"/>
      <c r="C55" s="34"/>
      <c r="D55" s="45"/>
      <c r="E55" s="45"/>
      <c r="F55" s="45"/>
      <c r="G55" s="53"/>
      <c r="H55" s="94"/>
      <c r="I55" s="8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</row>
    <row r="56" spans="1:31" ht="12" customHeight="1" x14ac:dyDescent="0.2">
      <c r="A56" s="350"/>
      <c r="B56" s="348" t="s">
        <v>544</v>
      </c>
      <c r="C56" s="341" t="s">
        <v>570</v>
      </c>
      <c r="D56" s="351" t="s">
        <v>230</v>
      </c>
      <c r="E56" s="351"/>
      <c r="F56" s="351"/>
      <c r="G56" s="337"/>
      <c r="H56" s="352">
        <v>28.57</v>
      </c>
      <c r="I56" s="81">
        <f>H56</f>
        <v>28.57</v>
      </c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</row>
    <row r="57" spans="1:31" ht="12" customHeight="1" x14ac:dyDescent="0.2">
      <c r="A57" s="60"/>
      <c r="B57" s="31"/>
      <c r="C57" s="34"/>
      <c r="D57" s="45"/>
      <c r="E57" s="45"/>
      <c r="F57" s="45"/>
      <c r="G57" s="53"/>
      <c r="H57" s="89"/>
      <c r="I57" s="8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</row>
    <row r="58" spans="1:31" ht="12" customHeight="1" x14ac:dyDescent="0.2">
      <c r="A58" s="60"/>
      <c r="B58" s="31"/>
      <c r="C58" s="34"/>
      <c r="D58" s="45"/>
      <c r="E58" s="45"/>
      <c r="F58" s="45"/>
      <c r="G58" s="53"/>
      <c r="H58" s="94"/>
      <c r="I58" s="8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</row>
    <row r="59" spans="1:31" ht="12" customHeight="1" x14ac:dyDescent="0.2">
      <c r="A59" s="60"/>
      <c r="B59" s="33"/>
      <c r="C59" s="34"/>
      <c r="D59" s="70"/>
      <c r="E59" s="70"/>
      <c r="F59" s="70"/>
      <c r="G59" s="50"/>
      <c r="H59" s="94"/>
      <c r="I59" s="8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</row>
    <row r="60" spans="1:31" ht="12" customHeight="1" x14ac:dyDescent="0.2">
      <c r="A60" s="60"/>
      <c r="B60" s="348" t="s">
        <v>542</v>
      </c>
      <c r="C60" s="341" t="s">
        <v>572</v>
      </c>
      <c r="D60" s="342" t="s">
        <v>228</v>
      </c>
      <c r="E60" s="342" t="s">
        <v>265</v>
      </c>
      <c r="F60" s="342">
        <v>1.5E-3</v>
      </c>
      <c r="G60" s="343">
        <f>Impreso!S40</f>
        <v>0</v>
      </c>
      <c r="H60" s="349">
        <f>F60*G60</f>
        <v>0</v>
      </c>
      <c r="I60" s="81">
        <f>MAX(42.86,MIN(J60:AE60))</f>
        <v>42.86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</row>
    <row r="61" spans="1:31" ht="12" customHeight="1" x14ac:dyDescent="0.2">
      <c r="A61" s="60"/>
      <c r="B61" s="31"/>
      <c r="C61" s="34"/>
      <c r="D61" s="70"/>
      <c r="E61" s="70"/>
      <c r="F61" s="70"/>
      <c r="G61" s="50"/>
      <c r="H61" s="94"/>
      <c r="I61" s="8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</row>
    <row r="62" spans="1:31" ht="12" customHeight="1" x14ac:dyDescent="0.2">
      <c r="A62" s="60"/>
      <c r="B62" s="33" t="s">
        <v>205</v>
      </c>
      <c r="C62" s="34" t="s">
        <v>206</v>
      </c>
      <c r="D62" s="70">
        <v>1</v>
      </c>
      <c r="E62" s="70"/>
      <c r="F62" s="70"/>
      <c r="G62" s="50"/>
      <c r="H62" s="94"/>
      <c r="I62" s="81">
        <f>'A3'!K115</f>
        <v>0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</row>
    <row r="63" spans="1:31" ht="12" customHeight="1" x14ac:dyDescent="0.2">
      <c r="A63" s="60"/>
      <c r="B63" s="33" t="s">
        <v>207</v>
      </c>
      <c r="C63" s="34" t="s">
        <v>208</v>
      </c>
      <c r="D63" s="70">
        <v>0.5</v>
      </c>
      <c r="E63" s="70"/>
      <c r="F63" s="70"/>
      <c r="G63" s="50"/>
      <c r="H63" s="94"/>
      <c r="I63" s="81">
        <f>MAX(45*0.8,'A3'!K116)</f>
        <v>36</v>
      </c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</row>
    <row r="64" spans="1:31" ht="12" customHeight="1" x14ac:dyDescent="0.2">
      <c r="A64" s="60"/>
      <c r="B64" s="31"/>
      <c r="C64" s="34"/>
      <c r="D64" s="70"/>
      <c r="E64" s="70"/>
      <c r="F64" s="70"/>
      <c r="G64" s="50"/>
      <c r="H64" s="94"/>
      <c r="I64" s="8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</row>
    <row r="65" spans="1:31" ht="12" customHeight="1" x14ac:dyDescent="0.2">
      <c r="A65" s="60"/>
      <c r="B65" s="31"/>
      <c r="C65" s="34"/>
      <c r="D65" s="70"/>
      <c r="E65" s="70"/>
      <c r="F65" s="70"/>
      <c r="G65" s="50"/>
      <c r="H65" s="94"/>
      <c r="I65" s="8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</row>
    <row r="66" spans="1:31" ht="12" customHeight="1" x14ac:dyDescent="0.2">
      <c r="A66" s="60"/>
      <c r="B66" s="33" t="s">
        <v>209</v>
      </c>
      <c r="C66" s="34" t="s">
        <v>210</v>
      </c>
      <c r="D66" s="70" t="s">
        <v>230</v>
      </c>
      <c r="E66" s="70"/>
      <c r="F66" s="70"/>
      <c r="G66" s="50"/>
      <c r="H66" s="94">
        <v>45</v>
      </c>
      <c r="I66" s="81">
        <f>H66*0.8</f>
        <v>36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</row>
    <row r="67" spans="1:31" ht="12" customHeight="1" x14ac:dyDescent="0.2">
      <c r="A67" s="60"/>
      <c r="B67" s="33"/>
      <c r="C67" s="34"/>
      <c r="D67" s="70"/>
      <c r="E67" s="70"/>
      <c r="F67" s="70"/>
      <c r="G67" s="50"/>
      <c r="H67" s="94"/>
      <c r="I67" s="8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</row>
    <row r="68" spans="1:31" ht="12" customHeight="1" x14ac:dyDescent="0.2">
      <c r="A68" s="60"/>
      <c r="B68" s="33"/>
      <c r="C68" s="34"/>
      <c r="D68" s="70"/>
      <c r="E68" s="70"/>
      <c r="F68" s="70"/>
      <c r="G68" s="50"/>
      <c r="H68" s="94"/>
      <c r="I68" s="8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</row>
    <row r="69" spans="1:31" ht="12" customHeight="1" x14ac:dyDescent="0.2">
      <c r="A69" s="60"/>
      <c r="B69" s="33" t="s">
        <v>260</v>
      </c>
      <c r="C69" s="34" t="s">
        <v>261</v>
      </c>
      <c r="D69" s="70">
        <v>1</v>
      </c>
      <c r="E69" s="70"/>
      <c r="F69" s="70"/>
      <c r="G69" s="50"/>
      <c r="H69" s="88"/>
      <c r="I69" s="81">
        <f>'A3'!K118</f>
        <v>0</v>
      </c>
      <c r="J69" s="2"/>
      <c r="K69" s="2"/>
      <c r="L69" s="2"/>
      <c r="M69" s="2"/>
      <c r="N69" s="2"/>
    </row>
    <row r="70" spans="1:31" ht="12" customHeight="1" x14ac:dyDescent="0.2">
      <c r="A70" s="60"/>
      <c r="B70" s="33" t="s">
        <v>211</v>
      </c>
      <c r="C70" s="34" t="s">
        <v>212</v>
      </c>
      <c r="D70" s="70" t="s">
        <v>230</v>
      </c>
      <c r="E70" s="70"/>
      <c r="F70" s="70"/>
      <c r="G70" s="50"/>
      <c r="H70" s="344">
        <v>7.5</v>
      </c>
      <c r="I70" s="81">
        <f>H70</f>
        <v>7.5</v>
      </c>
      <c r="J70" s="2"/>
      <c r="K70" s="2"/>
      <c r="L70" s="2"/>
      <c r="M70" s="2"/>
      <c r="N70" s="2"/>
    </row>
    <row r="71" spans="1:31" ht="12" customHeight="1" x14ac:dyDescent="0.2">
      <c r="A71" s="60"/>
      <c r="B71" s="33" t="s">
        <v>244</v>
      </c>
      <c r="C71" s="34" t="s">
        <v>213</v>
      </c>
      <c r="D71" s="70" t="s">
        <v>230</v>
      </c>
      <c r="E71" s="70"/>
      <c r="F71" s="70"/>
      <c r="G71" s="50"/>
      <c r="H71" s="344">
        <v>7.5</v>
      </c>
      <c r="I71" s="81">
        <f>H71</f>
        <v>7.5</v>
      </c>
      <c r="J71" s="2"/>
      <c r="K71" s="2"/>
      <c r="L71" s="2"/>
      <c r="M71" s="2"/>
      <c r="N71" s="2"/>
    </row>
    <row r="72" spans="1:31" ht="12" customHeight="1" x14ac:dyDescent="0.2">
      <c r="A72" s="60"/>
      <c r="B72" s="31" t="s">
        <v>446</v>
      </c>
      <c r="C72" s="34" t="s">
        <v>214</v>
      </c>
      <c r="D72" s="70" t="s">
        <v>230</v>
      </c>
      <c r="E72" s="70"/>
      <c r="F72" s="70"/>
      <c r="G72" s="50"/>
      <c r="H72" s="344">
        <v>7.5</v>
      </c>
      <c r="I72" s="81">
        <f>H72</f>
        <v>7.5</v>
      </c>
      <c r="J72" s="2"/>
      <c r="K72" s="2"/>
      <c r="L72" s="2"/>
      <c r="M72" s="2"/>
      <c r="N72" s="2"/>
    </row>
    <row r="73" spans="1:31" ht="12" customHeight="1" x14ac:dyDescent="0.2">
      <c r="A73" s="60"/>
      <c r="B73" s="31" t="s">
        <v>447</v>
      </c>
      <c r="C73" s="34" t="s">
        <v>215</v>
      </c>
      <c r="D73" s="45">
        <v>1</v>
      </c>
      <c r="E73" s="45"/>
      <c r="F73" s="45"/>
      <c r="G73" s="53"/>
      <c r="H73" s="89"/>
      <c r="I73" s="81">
        <f>'A3'!K117</f>
        <v>0</v>
      </c>
      <c r="J73" s="2"/>
      <c r="K73" s="2"/>
      <c r="L73" s="2"/>
      <c r="M73" s="2"/>
      <c r="N73" s="2"/>
    </row>
    <row r="74" spans="1:31" ht="12" customHeight="1" x14ac:dyDescent="0.2">
      <c r="A74" s="60"/>
      <c r="B74" s="33" t="s">
        <v>216</v>
      </c>
      <c r="C74" s="34" t="s">
        <v>226</v>
      </c>
      <c r="D74" s="70" t="s">
        <v>230</v>
      </c>
      <c r="E74" s="70"/>
      <c r="F74" s="70"/>
      <c r="G74" s="50"/>
      <c r="H74" s="88">
        <v>10.59</v>
      </c>
      <c r="I74" s="81">
        <f>H74</f>
        <v>10.59</v>
      </c>
      <c r="J74" s="2"/>
      <c r="K74" s="2"/>
      <c r="L74" s="2"/>
      <c r="M74" s="2"/>
      <c r="N74" s="2"/>
    </row>
    <row r="75" spans="1:31" ht="12" customHeight="1" x14ac:dyDescent="0.2">
      <c r="A75" s="59"/>
      <c r="B75" s="340" t="s">
        <v>539</v>
      </c>
      <c r="C75" s="341" t="s">
        <v>569</v>
      </c>
      <c r="D75" s="342" t="s">
        <v>230</v>
      </c>
      <c r="E75" s="342"/>
      <c r="F75" s="342"/>
      <c r="G75" s="343"/>
      <c r="H75" s="344">
        <v>28.57</v>
      </c>
      <c r="I75" s="82">
        <f>H75</f>
        <v>28.57</v>
      </c>
      <c r="J75" s="2"/>
      <c r="K75" s="2"/>
      <c r="L75" s="2"/>
      <c r="M75" s="2"/>
      <c r="N75" s="2"/>
    </row>
    <row r="76" spans="1:31" ht="12" customHeight="1" x14ac:dyDescent="0.2">
      <c r="A76" s="59"/>
      <c r="B76" s="33" t="s">
        <v>479</v>
      </c>
      <c r="C76" s="34" t="s">
        <v>482</v>
      </c>
      <c r="D76" s="70" t="s">
        <v>230</v>
      </c>
      <c r="E76" s="70"/>
      <c r="F76" s="70"/>
      <c r="G76" s="50"/>
      <c r="H76" s="88">
        <v>0</v>
      </c>
      <c r="I76" s="82">
        <f>H76</f>
        <v>0</v>
      </c>
      <c r="J76" s="2"/>
      <c r="K76" s="2"/>
      <c r="L76" s="2"/>
      <c r="M76" s="2"/>
      <c r="N76" s="2"/>
    </row>
    <row r="77" spans="1:31" ht="12" customHeight="1" x14ac:dyDescent="0.2">
      <c r="A77" s="59"/>
      <c r="B77" s="33" t="s">
        <v>478</v>
      </c>
      <c r="C77" s="34" t="s">
        <v>483</v>
      </c>
      <c r="D77" s="90" t="s">
        <v>230</v>
      </c>
      <c r="E77" s="90"/>
      <c r="F77" s="90"/>
      <c r="G77" s="380"/>
      <c r="H77" s="379">
        <v>0</v>
      </c>
      <c r="I77" s="82">
        <f>H77</f>
        <v>0</v>
      </c>
      <c r="J77" s="2"/>
      <c r="K77" s="2"/>
      <c r="L77" s="2"/>
      <c r="M77" s="2"/>
      <c r="N77" s="2"/>
    </row>
    <row r="78" spans="1:31" ht="12" customHeight="1" x14ac:dyDescent="0.2">
      <c r="A78" s="7"/>
      <c r="B78" s="382" t="s">
        <v>594</v>
      </c>
      <c r="C78" s="383" t="s">
        <v>598</v>
      </c>
      <c r="D78" s="384"/>
      <c r="E78" s="384"/>
      <c r="F78" s="385">
        <f>Impreso!S52</f>
        <v>0</v>
      </c>
      <c r="G78" s="384">
        <f>Impreso!T52</f>
        <v>0</v>
      </c>
      <c r="H78" s="386">
        <f>IF(F78&lt;100,23.82,IF(F78&lt;500,28.35,IF(F78&lt;1000,34.01,IF(F78&lt;4000,45.35,IF(F78&lt;8000,56.69,85.04)))))</f>
        <v>23.82</v>
      </c>
      <c r="I78" s="387">
        <f>H78*0.6</f>
        <v>14.292</v>
      </c>
    </row>
    <row r="79" spans="1:31" ht="12" customHeight="1" x14ac:dyDescent="0.2">
      <c r="A79" s="7"/>
      <c r="B79" s="57"/>
      <c r="C79" s="58"/>
      <c r="D79" s="4"/>
      <c r="E79" s="4"/>
      <c r="F79" s="4"/>
      <c r="G79" s="4"/>
      <c r="H79" s="75"/>
    </row>
    <row r="80" spans="1:31" ht="12" customHeight="1" x14ac:dyDescent="0.2">
      <c r="A80" s="7"/>
      <c r="B80" s="57"/>
      <c r="C80" s="58"/>
      <c r="D80"/>
      <c r="E80" s="525" t="s">
        <v>586</v>
      </c>
      <c r="F80" s="525"/>
      <c r="G80" s="525"/>
      <c r="H80" s="525"/>
      <c r="I80" s="525"/>
    </row>
    <row r="81" spans="1:9" ht="12" customHeight="1" x14ac:dyDescent="0.2">
      <c r="A81" s="7"/>
      <c r="B81" s="57"/>
      <c r="C81" s="58"/>
      <c r="D81" s="370"/>
      <c r="E81" s="371" t="s">
        <v>587</v>
      </c>
      <c r="F81" s="371" t="s">
        <v>588</v>
      </c>
      <c r="G81" s="371" t="s">
        <v>589</v>
      </c>
      <c r="H81" s="371" t="s">
        <v>590</v>
      </c>
      <c r="I81" s="371" t="s">
        <v>591</v>
      </c>
    </row>
    <row r="82" spans="1:9" ht="12" customHeight="1" x14ac:dyDescent="0.2">
      <c r="A82" s="7"/>
      <c r="B82" s="57"/>
      <c r="C82" s="58"/>
      <c r="D82" s="372" t="s">
        <v>137</v>
      </c>
      <c r="E82" s="371">
        <v>28.35</v>
      </c>
      <c r="F82" s="371">
        <v>34.01</v>
      </c>
      <c r="G82" s="371">
        <v>45.35</v>
      </c>
      <c r="H82" s="371">
        <v>56.69</v>
      </c>
      <c r="I82" s="371">
        <v>85.04</v>
      </c>
    </row>
    <row r="83" spans="1:9" ht="12" customHeight="1" x14ac:dyDescent="0.2">
      <c r="A83" s="7"/>
      <c r="B83" s="57"/>
      <c r="C83" s="58"/>
      <c r="D83" s="372" t="s">
        <v>139</v>
      </c>
      <c r="E83" s="371">
        <v>28.35</v>
      </c>
      <c r="F83" s="371">
        <v>34.01</v>
      </c>
      <c r="G83" s="371">
        <v>45.35</v>
      </c>
      <c r="H83" s="371">
        <v>56.69</v>
      </c>
      <c r="I83" s="371">
        <v>85.04</v>
      </c>
    </row>
    <row r="84" spans="1:9" x14ac:dyDescent="0.2">
      <c r="A84" s="7"/>
      <c r="B84" s="57"/>
      <c r="C84" s="58"/>
      <c r="D84" s="372" t="s">
        <v>553</v>
      </c>
      <c r="E84" s="373">
        <f>E83</f>
        <v>28.35</v>
      </c>
      <c r="F84" s="373">
        <f>F83</f>
        <v>34.01</v>
      </c>
      <c r="G84" s="373">
        <f>G83</f>
        <v>45.35</v>
      </c>
      <c r="H84" s="373">
        <f>H83</f>
        <v>56.69</v>
      </c>
      <c r="I84" s="373">
        <f>I83</f>
        <v>85.04</v>
      </c>
    </row>
    <row r="85" spans="1:9" x14ac:dyDescent="0.2">
      <c r="A85" s="7"/>
      <c r="B85" s="57"/>
      <c r="C85" s="58"/>
      <c r="D85" s="372" t="s">
        <v>135</v>
      </c>
      <c r="E85" s="373">
        <f>1.2*E83</f>
        <v>34.020000000000003</v>
      </c>
      <c r="F85" s="373">
        <f>1.2*F83</f>
        <v>40.811999999999998</v>
      </c>
      <c r="G85" s="373">
        <f>1.2*G83</f>
        <v>54.42</v>
      </c>
      <c r="H85" s="373">
        <f>1.2*H83</f>
        <v>68.027999999999992</v>
      </c>
      <c r="I85" s="373">
        <f>1.2*I83</f>
        <v>102.048</v>
      </c>
    </row>
    <row r="86" spans="1:9" x14ac:dyDescent="0.2">
      <c r="A86" s="7"/>
      <c r="B86" s="57"/>
    </row>
    <row r="87" spans="1:9" x14ac:dyDescent="0.2">
      <c r="A87" s="7"/>
      <c r="B87" s="57"/>
      <c r="D87" s="1" t="s">
        <v>596</v>
      </c>
      <c r="E87" s="1" t="s">
        <v>597</v>
      </c>
      <c r="F87" s="371" t="s">
        <v>588</v>
      </c>
      <c r="G87" s="371" t="s">
        <v>589</v>
      </c>
      <c r="H87" s="371" t="s">
        <v>590</v>
      </c>
      <c r="I87" s="371" t="s">
        <v>591</v>
      </c>
    </row>
    <row r="88" spans="1:9" x14ac:dyDescent="0.2">
      <c r="A88" s="7"/>
      <c r="B88" s="57"/>
      <c r="C88" s="76" t="s">
        <v>594</v>
      </c>
      <c r="D88" s="381">
        <v>14.29</v>
      </c>
      <c r="E88" s="381">
        <f>0.6*E84</f>
        <v>17.010000000000002</v>
      </c>
      <c r="F88" s="381">
        <f>0.6*F84</f>
        <v>20.405999999999999</v>
      </c>
      <c r="G88" s="381">
        <f>0.6*G84</f>
        <v>27.21</v>
      </c>
      <c r="H88" s="381">
        <f>0.6*H84</f>
        <v>34.013999999999996</v>
      </c>
      <c r="I88" s="381">
        <f>0.6*I84</f>
        <v>51.024000000000001</v>
      </c>
    </row>
    <row r="89" spans="1:9" x14ac:dyDescent="0.2">
      <c r="A89" s="7"/>
      <c r="B89" s="57"/>
      <c r="C89" s="58"/>
    </row>
    <row r="90" spans="1:9" x14ac:dyDescent="0.2">
      <c r="A90" s="7"/>
      <c r="B90" s="57"/>
      <c r="C90" s="58"/>
    </row>
    <row r="91" spans="1:9" x14ac:dyDescent="0.2">
      <c r="A91" s="7"/>
      <c r="B91" s="57"/>
      <c r="C91" s="58"/>
    </row>
    <row r="92" spans="1:9" x14ac:dyDescent="0.2">
      <c r="A92" s="7"/>
      <c r="B92" s="57"/>
      <c r="C92" s="58"/>
    </row>
    <row r="93" spans="1:9" x14ac:dyDescent="0.2">
      <c r="A93" s="7"/>
      <c r="B93" s="57"/>
      <c r="C93" s="58"/>
    </row>
    <row r="94" spans="1:9" x14ac:dyDescent="0.2">
      <c r="A94" s="7"/>
      <c r="B94" s="57"/>
      <c r="C94" s="58"/>
    </row>
    <row r="95" spans="1:9" x14ac:dyDescent="0.2">
      <c r="A95" s="7"/>
      <c r="B95" s="57"/>
      <c r="C95" s="58"/>
    </row>
    <row r="96" spans="1:9" x14ac:dyDescent="0.2">
      <c r="A96" s="7"/>
      <c r="B96" s="57"/>
      <c r="C96" s="58"/>
    </row>
    <row r="97" spans="1:3" x14ac:dyDescent="0.2">
      <c r="A97" s="7"/>
      <c r="B97" s="57"/>
      <c r="C97" s="58"/>
    </row>
    <row r="98" spans="1:3" x14ac:dyDescent="0.2">
      <c r="A98" s="7"/>
      <c r="B98" s="57"/>
      <c r="C98" s="58"/>
    </row>
    <row r="99" spans="1:3" x14ac:dyDescent="0.2">
      <c r="A99" s="7"/>
      <c r="B99" s="57"/>
      <c r="C99" s="58"/>
    </row>
    <row r="100" spans="1:3" x14ac:dyDescent="0.2">
      <c r="A100" s="7"/>
      <c r="B100" s="57"/>
      <c r="C100" s="58"/>
    </row>
    <row r="101" spans="1:3" x14ac:dyDescent="0.2">
      <c r="A101" s="7"/>
      <c r="B101" s="57"/>
      <c r="C101" s="58"/>
    </row>
    <row r="102" spans="1:3" x14ac:dyDescent="0.2">
      <c r="A102" s="7"/>
      <c r="B102" s="57"/>
      <c r="C102" s="58"/>
    </row>
    <row r="103" spans="1:3" x14ac:dyDescent="0.2">
      <c r="A103" s="7"/>
      <c r="B103" s="57"/>
      <c r="C103" s="58"/>
    </row>
    <row r="104" spans="1:3" x14ac:dyDescent="0.2">
      <c r="A104" s="7"/>
      <c r="B104" s="57"/>
      <c r="C104" s="58"/>
    </row>
    <row r="105" spans="1:3" x14ac:dyDescent="0.2">
      <c r="A105" s="7"/>
      <c r="B105" s="57"/>
      <c r="C105" s="58"/>
    </row>
    <row r="106" spans="1:3" x14ac:dyDescent="0.2">
      <c r="A106" s="7"/>
      <c r="B106" s="57"/>
      <c r="C106" s="58"/>
    </row>
    <row r="107" spans="1:3" x14ac:dyDescent="0.2">
      <c r="A107" s="7"/>
      <c r="B107" s="57"/>
      <c r="C107" s="58"/>
    </row>
    <row r="108" spans="1:3" x14ac:dyDescent="0.2">
      <c r="A108" s="7"/>
      <c r="B108" s="57"/>
      <c r="C108" s="58"/>
    </row>
    <row r="109" spans="1:3" x14ac:dyDescent="0.2">
      <c r="A109" s="7"/>
      <c r="B109" s="57"/>
      <c r="C109" s="58"/>
    </row>
    <row r="110" spans="1:3" x14ac:dyDescent="0.2">
      <c r="A110" s="7"/>
      <c r="B110" s="57"/>
      <c r="C110" s="58"/>
    </row>
    <row r="111" spans="1:3" x14ac:dyDescent="0.2">
      <c r="A111" s="7"/>
      <c r="B111" s="57"/>
      <c r="C111" s="58"/>
    </row>
    <row r="112" spans="1:3" x14ac:dyDescent="0.2">
      <c r="A112" s="7"/>
      <c r="B112" s="57"/>
      <c r="C112" s="58"/>
    </row>
    <row r="113" spans="1:3" x14ac:dyDescent="0.2">
      <c r="A113" s="7"/>
      <c r="B113" s="57"/>
      <c r="C113" s="58"/>
    </row>
    <row r="114" spans="1:3" x14ac:dyDescent="0.2">
      <c r="A114" s="7"/>
      <c r="B114" s="57"/>
      <c r="C114" s="58"/>
    </row>
    <row r="115" spans="1:3" x14ac:dyDescent="0.2">
      <c r="A115" s="7"/>
      <c r="B115" s="57"/>
      <c r="C115" s="58"/>
    </row>
    <row r="116" spans="1:3" x14ac:dyDescent="0.2">
      <c r="A116" s="7"/>
      <c r="B116" s="57"/>
      <c r="C116" s="58"/>
    </row>
    <row r="117" spans="1:3" x14ac:dyDescent="0.2">
      <c r="A117" s="7"/>
      <c r="B117" s="57"/>
      <c r="C117" s="58"/>
    </row>
    <row r="118" spans="1:3" x14ac:dyDescent="0.2">
      <c r="A118" s="7"/>
      <c r="B118" s="57"/>
      <c r="C118" s="58"/>
    </row>
    <row r="119" spans="1:3" x14ac:dyDescent="0.2">
      <c r="A119" s="7"/>
      <c r="B119" s="57"/>
      <c r="C119" s="58"/>
    </row>
    <row r="120" spans="1:3" x14ac:dyDescent="0.2">
      <c r="A120" s="7"/>
      <c r="B120" s="57"/>
      <c r="C120" s="58"/>
    </row>
    <row r="121" spans="1:3" x14ac:dyDescent="0.2">
      <c r="A121" s="7"/>
      <c r="B121" s="57"/>
      <c r="C121" s="58"/>
    </row>
    <row r="122" spans="1:3" x14ac:dyDescent="0.2">
      <c r="A122" s="7"/>
      <c r="B122" s="57"/>
      <c r="C122" s="58"/>
    </row>
    <row r="123" spans="1:3" x14ac:dyDescent="0.2">
      <c r="A123" s="7"/>
      <c r="B123" s="57"/>
      <c r="C123" s="58"/>
    </row>
    <row r="124" spans="1:3" x14ac:dyDescent="0.2">
      <c r="A124" s="7"/>
      <c r="B124" s="57"/>
      <c r="C124" s="58"/>
    </row>
    <row r="125" spans="1:3" x14ac:dyDescent="0.2">
      <c r="A125" s="7"/>
      <c r="B125" s="57"/>
      <c r="C125" s="58"/>
    </row>
    <row r="126" spans="1:3" x14ac:dyDescent="0.2">
      <c r="A126" s="7"/>
      <c r="B126" s="57"/>
      <c r="C126" s="58"/>
    </row>
    <row r="127" spans="1:3" x14ac:dyDescent="0.2">
      <c r="A127" s="7"/>
      <c r="B127" s="57"/>
      <c r="C127" s="58"/>
    </row>
    <row r="128" spans="1:3" x14ac:dyDescent="0.2">
      <c r="A128" s="7"/>
      <c r="B128" s="57"/>
      <c r="C128" s="58"/>
    </row>
    <row r="129" spans="1:3" x14ac:dyDescent="0.2">
      <c r="A129" s="7"/>
      <c r="B129" s="57"/>
      <c r="C129" s="58"/>
    </row>
    <row r="130" spans="1:3" x14ac:dyDescent="0.2">
      <c r="A130" s="7"/>
      <c r="B130" s="57"/>
      <c r="C130" s="58"/>
    </row>
    <row r="131" spans="1:3" x14ac:dyDescent="0.2">
      <c r="A131" s="7"/>
      <c r="B131" s="57"/>
      <c r="C131" s="58"/>
    </row>
    <row r="132" spans="1:3" x14ac:dyDescent="0.2">
      <c r="A132" s="7"/>
      <c r="B132" s="57"/>
      <c r="C132" s="58"/>
    </row>
    <row r="133" spans="1:3" x14ac:dyDescent="0.2">
      <c r="A133" s="7"/>
      <c r="B133" s="57"/>
      <c r="C133" s="58"/>
    </row>
    <row r="134" spans="1:3" x14ac:dyDescent="0.2">
      <c r="A134" s="7"/>
      <c r="B134" s="57"/>
      <c r="C134" s="58"/>
    </row>
    <row r="135" spans="1:3" x14ac:dyDescent="0.2">
      <c r="A135" s="7"/>
      <c r="B135" s="57"/>
      <c r="C135" s="58"/>
    </row>
    <row r="136" spans="1:3" x14ac:dyDescent="0.2">
      <c r="A136" s="7"/>
      <c r="B136" s="57"/>
      <c r="C136" s="58"/>
    </row>
    <row r="137" spans="1:3" x14ac:dyDescent="0.2">
      <c r="A137" s="7"/>
      <c r="B137" s="57"/>
      <c r="C137" s="58"/>
    </row>
    <row r="138" spans="1:3" x14ac:dyDescent="0.2">
      <c r="A138" s="7"/>
      <c r="B138" s="57"/>
      <c r="C138" s="58"/>
    </row>
    <row r="139" spans="1:3" x14ac:dyDescent="0.2">
      <c r="A139" s="7"/>
      <c r="B139" s="57"/>
      <c r="C139" s="58"/>
    </row>
    <row r="140" spans="1:3" x14ac:dyDescent="0.2">
      <c r="A140" s="7"/>
      <c r="B140" s="57"/>
      <c r="C140" s="58"/>
    </row>
    <row r="141" spans="1:3" x14ac:dyDescent="0.2">
      <c r="A141" s="7"/>
      <c r="B141" s="57"/>
      <c r="C141" s="58"/>
    </row>
    <row r="142" spans="1:3" x14ac:dyDescent="0.2">
      <c r="A142" s="7"/>
      <c r="B142" s="57"/>
      <c r="C142" s="58"/>
    </row>
    <row r="143" spans="1:3" x14ac:dyDescent="0.2">
      <c r="A143" s="7"/>
      <c r="B143" s="57"/>
      <c r="C143" s="58"/>
    </row>
    <row r="144" spans="1:3" x14ac:dyDescent="0.2">
      <c r="A144" s="7"/>
      <c r="B144" s="57"/>
      <c r="C144" s="58"/>
    </row>
    <row r="145" spans="1:3" x14ac:dyDescent="0.2">
      <c r="A145" s="7"/>
      <c r="B145" s="57"/>
      <c r="C145" s="58"/>
    </row>
    <row r="146" spans="1:3" x14ac:dyDescent="0.2">
      <c r="A146" s="7"/>
      <c r="B146" s="57"/>
      <c r="C146" s="58"/>
    </row>
    <row r="147" spans="1:3" x14ac:dyDescent="0.2">
      <c r="A147" s="7"/>
      <c r="B147" s="57"/>
      <c r="C147" s="58"/>
    </row>
    <row r="148" spans="1:3" x14ac:dyDescent="0.2">
      <c r="A148" s="7"/>
      <c r="B148" s="57"/>
      <c r="C148" s="58"/>
    </row>
    <row r="149" spans="1:3" x14ac:dyDescent="0.2">
      <c r="A149" s="7"/>
      <c r="B149" s="57"/>
      <c r="C149" s="58"/>
    </row>
    <row r="150" spans="1:3" x14ac:dyDescent="0.2">
      <c r="A150" s="7"/>
      <c r="B150" s="57"/>
      <c r="C150" s="58"/>
    </row>
    <row r="151" spans="1:3" x14ac:dyDescent="0.2">
      <c r="A151" s="7"/>
      <c r="B151" s="57"/>
      <c r="C151" s="58"/>
    </row>
    <row r="152" spans="1:3" x14ac:dyDescent="0.2">
      <c r="A152" s="7"/>
      <c r="B152" s="57"/>
      <c r="C152" s="58"/>
    </row>
    <row r="153" spans="1:3" x14ac:dyDescent="0.2">
      <c r="A153" s="7"/>
      <c r="B153" s="57"/>
      <c r="C153" s="58"/>
    </row>
    <row r="154" spans="1:3" x14ac:dyDescent="0.2">
      <c r="A154" s="7"/>
      <c r="B154" s="57"/>
      <c r="C154" s="58"/>
    </row>
    <row r="155" spans="1:3" x14ac:dyDescent="0.2">
      <c r="A155" s="7"/>
      <c r="B155" s="57"/>
      <c r="C155" s="58"/>
    </row>
    <row r="156" spans="1:3" x14ac:dyDescent="0.2">
      <c r="A156" s="7"/>
      <c r="B156" s="57"/>
      <c r="C156" s="58"/>
    </row>
    <row r="157" spans="1:3" x14ac:dyDescent="0.2">
      <c r="A157" s="7"/>
      <c r="B157" s="57"/>
      <c r="C157" s="58"/>
    </row>
    <row r="158" spans="1:3" x14ac:dyDescent="0.2">
      <c r="A158" s="7"/>
      <c r="B158" s="57"/>
      <c r="C158" s="58"/>
    </row>
    <row r="159" spans="1:3" x14ac:dyDescent="0.2">
      <c r="A159" s="7"/>
      <c r="B159" s="57"/>
      <c r="C159" s="58"/>
    </row>
    <row r="160" spans="1:3" x14ac:dyDescent="0.2">
      <c r="A160" s="7"/>
      <c r="B160" s="57"/>
      <c r="C160" s="58"/>
    </row>
    <row r="161" spans="1:3" x14ac:dyDescent="0.2">
      <c r="A161" s="7"/>
      <c r="B161" s="57"/>
      <c r="C161" s="58"/>
    </row>
    <row r="162" spans="1:3" x14ac:dyDescent="0.2">
      <c r="A162" s="7"/>
      <c r="B162" s="57"/>
      <c r="C162" s="58"/>
    </row>
    <row r="163" spans="1:3" x14ac:dyDescent="0.2">
      <c r="A163" s="7"/>
      <c r="B163" s="57"/>
      <c r="C163" s="58"/>
    </row>
    <row r="164" spans="1:3" x14ac:dyDescent="0.2">
      <c r="A164" s="7"/>
      <c r="B164" s="57"/>
      <c r="C164" s="58"/>
    </row>
    <row r="165" spans="1:3" x14ac:dyDescent="0.2">
      <c r="A165" s="7"/>
      <c r="B165" s="57"/>
      <c r="C165" s="58"/>
    </row>
    <row r="166" spans="1:3" x14ac:dyDescent="0.2">
      <c r="A166" s="7"/>
      <c r="B166" s="57"/>
      <c r="C166" s="58"/>
    </row>
    <row r="167" spans="1:3" x14ac:dyDescent="0.2">
      <c r="A167" s="7"/>
      <c r="B167" s="57"/>
      <c r="C167" s="58"/>
    </row>
    <row r="168" spans="1:3" x14ac:dyDescent="0.2">
      <c r="A168" s="7"/>
      <c r="B168" s="57"/>
      <c r="C168" s="58"/>
    </row>
    <row r="169" spans="1:3" x14ac:dyDescent="0.2">
      <c r="A169" s="7"/>
      <c r="B169" s="57"/>
      <c r="C169" s="58"/>
    </row>
    <row r="170" spans="1:3" x14ac:dyDescent="0.2">
      <c r="A170" s="7"/>
      <c r="B170" s="57"/>
      <c r="C170" s="58"/>
    </row>
    <row r="171" spans="1:3" x14ac:dyDescent="0.2">
      <c r="A171" s="7"/>
      <c r="B171" s="57"/>
      <c r="C171" s="58"/>
    </row>
    <row r="172" spans="1:3" x14ac:dyDescent="0.2">
      <c r="A172" s="7"/>
      <c r="B172" s="57"/>
      <c r="C172" s="58"/>
    </row>
    <row r="173" spans="1:3" x14ac:dyDescent="0.2">
      <c r="A173" s="7"/>
      <c r="B173" s="57"/>
      <c r="C173" s="58"/>
    </row>
    <row r="174" spans="1:3" x14ac:dyDescent="0.2">
      <c r="A174" s="7"/>
      <c r="B174" s="57"/>
      <c r="C174" s="58"/>
    </row>
    <row r="175" spans="1:3" x14ac:dyDescent="0.2">
      <c r="A175" s="7"/>
      <c r="B175" s="57"/>
      <c r="C175" s="58"/>
    </row>
    <row r="176" spans="1:3" x14ac:dyDescent="0.2">
      <c r="A176" s="7"/>
      <c r="B176" s="57"/>
      <c r="C176" s="58"/>
    </row>
    <row r="177" spans="1:3" x14ac:dyDescent="0.2">
      <c r="A177" s="7"/>
      <c r="B177" s="57"/>
      <c r="C177" s="58"/>
    </row>
    <row r="178" spans="1:3" x14ac:dyDescent="0.2">
      <c r="A178" s="7"/>
      <c r="B178" s="57"/>
      <c r="C178" s="58"/>
    </row>
    <row r="179" spans="1:3" x14ac:dyDescent="0.2">
      <c r="A179" s="7"/>
      <c r="B179" s="57"/>
      <c r="C179" s="58"/>
    </row>
    <row r="180" spans="1:3" x14ac:dyDescent="0.2">
      <c r="A180" s="7"/>
      <c r="B180" s="57"/>
      <c r="C180" s="58"/>
    </row>
    <row r="181" spans="1:3" x14ac:dyDescent="0.2">
      <c r="A181" s="7"/>
      <c r="B181" s="57"/>
      <c r="C181" s="58"/>
    </row>
    <row r="182" spans="1:3" x14ac:dyDescent="0.2">
      <c r="A182" s="7"/>
      <c r="B182" s="57"/>
      <c r="C182" s="58"/>
    </row>
    <row r="183" spans="1:3" x14ac:dyDescent="0.2">
      <c r="A183" s="7"/>
      <c r="B183" s="57"/>
      <c r="C183" s="58"/>
    </row>
    <row r="184" spans="1:3" x14ac:dyDescent="0.2">
      <c r="A184" s="7"/>
      <c r="B184" s="57"/>
      <c r="C184" s="58"/>
    </row>
    <row r="185" spans="1:3" x14ac:dyDescent="0.2">
      <c r="A185" s="7"/>
      <c r="B185" s="57"/>
      <c r="C185" s="58"/>
    </row>
    <row r="186" spans="1:3" x14ac:dyDescent="0.2">
      <c r="A186" s="7"/>
      <c r="B186" s="57"/>
      <c r="C186" s="58"/>
    </row>
    <row r="187" spans="1:3" x14ac:dyDescent="0.2">
      <c r="A187" s="7"/>
      <c r="B187" s="57"/>
      <c r="C187" s="58"/>
    </row>
    <row r="188" spans="1:3" x14ac:dyDescent="0.2">
      <c r="A188" s="7"/>
      <c r="B188" s="57"/>
      <c r="C188" s="58"/>
    </row>
    <row r="189" spans="1:3" x14ac:dyDescent="0.2">
      <c r="A189" s="7"/>
      <c r="B189" s="57"/>
      <c r="C189" s="58"/>
    </row>
    <row r="190" spans="1:3" x14ac:dyDescent="0.2">
      <c r="A190" s="7"/>
      <c r="B190" s="57"/>
      <c r="C190" s="58"/>
    </row>
    <row r="191" spans="1:3" x14ac:dyDescent="0.2">
      <c r="A191" s="7"/>
      <c r="B191" s="57"/>
      <c r="C191" s="58"/>
    </row>
    <row r="192" spans="1:3" x14ac:dyDescent="0.2">
      <c r="A192" s="7"/>
      <c r="B192" s="57"/>
      <c r="C192" s="58"/>
    </row>
    <row r="193" spans="1:3" x14ac:dyDescent="0.2">
      <c r="A193" s="7"/>
      <c r="B193" s="57"/>
      <c r="C193" s="58"/>
    </row>
    <row r="194" spans="1:3" x14ac:dyDescent="0.2">
      <c r="A194" s="7"/>
      <c r="B194" s="57"/>
      <c r="C194" s="58"/>
    </row>
    <row r="195" spans="1:3" x14ac:dyDescent="0.2">
      <c r="A195" s="7"/>
      <c r="B195" s="57"/>
      <c r="C195" s="58"/>
    </row>
    <row r="196" spans="1:3" x14ac:dyDescent="0.2">
      <c r="A196" s="7"/>
      <c r="B196" s="57"/>
      <c r="C196" s="58"/>
    </row>
    <row r="197" spans="1:3" x14ac:dyDescent="0.2">
      <c r="A197" s="7"/>
      <c r="B197" s="57"/>
      <c r="C197" s="58"/>
    </row>
    <row r="198" spans="1:3" x14ac:dyDescent="0.2">
      <c r="A198" s="7"/>
      <c r="B198" s="57"/>
      <c r="C198" s="58"/>
    </row>
    <row r="199" spans="1:3" x14ac:dyDescent="0.2">
      <c r="A199" s="7"/>
      <c r="B199" s="57"/>
      <c r="C199" s="58"/>
    </row>
    <row r="200" spans="1:3" x14ac:dyDescent="0.2">
      <c r="A200" s="7"/>
      <c r="B200" s="57"/>
      <c r="C200" s="58"/>
    </row>
    <row r="201" spans="1:3" x14ac:dyDescent="0.2">
      <c r="A201" s="7"/>
      <c r="B201" s="57"/>
      <c r="C201" s="58"/>
    </row>
    <row r="202" spans="1:3" x14ac:dyDescent="0.2">
      <c r="A202" s="7"/>
      <c r="B202" s="57"/>
      <c r="C202" s="58"/>
    </row>
    <row r="203" spans="1:3" x14ac:dyDescent="0.2">
      <c r="A203" s="7"/>
      <c r="B203" s="57"/>
      <c r="C203" s="58"/>
    </row>
    <row r="204" spans="1:3" x14ac:dyDescent="0.2">
      <c r="A204" s="7"/>
      <c r="B204" s="57"/>
      <c r="C204" s="58"/>
    </row>
    <row r="205" spans="1:3" x14ac:dyDescent="0.2">
      <c r="A205" s="7"/>
      <c r="B205" s="57"/>
      <c r="C205" s="58"/>
    </row>
    <row r="206" spans="1:3" x14ac:dyDescent="0.2">
      <c r="A206" s="7"/>
      <c r="B206" s="57"/>
      <c r="C206" s="58"/>
    </row>
    <row r="207" spans="1:3" x14ac:dyDescent="0.2">
      <c r="A207" s="7"/>
      <c r="B207" s="57"/>
      <c r="C207" s="58"/>
    </row>
    <row r="208" spans="1:3" x14ac:dyDescent="0.2">
      <c r="A208" s="7"/>
      <c r="B208" s="57"/>
      <c r="C208" s="58"/>
    </row>
    <row r="209" spans="1:3" x14ac:dyDescent="0.2">
      <c r="A209" s="7"/>
      <c r="B209" s="57"/>
      <c r="C209" s="58"/>
    </row>
    <row r="210" spans="1:3" x14ac:dyDescent="0.2">
      <c r="A210" s="7"/>
      <c r="B210" s="57"/>
      <c r="C210" s="58"/>
    </row>
    <row r="211" spans="1:3" x14ac:dyDescent="0.2">
      <c r="A211" s="7"/>
      <c r="B211" s="57"/>
      <c r="C211" s="58"/>
    </row>
    <row r="212" spans="1:3" x14ac:dyDescent="0.2">
      <c r="A212" s="7"/>
      <c r="B212" s="57"/>
      <c r="C212" s="58"/>
    </row>
    <row r="213" spans="1:3" x14ac:dyDescent="0.2">
      <c r="A213" s="7"/>
      <c r="B213" s="57"/>
      <c r="C213" s="58"/>
    </row>
    <row r="214" spans="1:3" x14ac:dyDescent="0.2">
      <c r="A214" s="7"/>
      <c r="B214" s="57"/>
      <c r="C214" s="58"/>
    </row>
    <row r="215" spans="1:3" x14ac:dyDescent="0.2">
      <c r="A215" s="7"/>
      <c r="B215" s="57"/>
      <c r="C215" s="58"/>
    </row>
    <row r="216" spans="1:3" x14ac:dyDescent="0.2">
      <c r="A216" s="7"/>
      <c r="B216" s="57"/>
      <c r="C216" s="58"/>
    </row>
    <row r="217" spans="1:3" x14ac:dyDescent="0.2">
      <c r="A217" s="7"/>
      <c r="B217" s="57"/>
      <c r="C217" s="58"/>
    </row>
    <row r="218" spans="1:3" x14ac:dyDescent="0.2">
      <c r="A218" s="7"/>
      <c r="B218" s="57"/>
      <c r="C218" s="58"/>
    </row>
    <row r="219" spans="1:3" x14ac:dyDescent="0.2">
      <c r="A219" s="7"/>
      <c r="B219" s="57"/>
      <c r="C219" s="58"/>
    </row>
    <row r="220" spans="1:3" x14ac:dyDescent="0.2">
      <c r="A220" s="7"/>
      <c r="B220" s="57"/>
      <c r="C220" s="58"/>
    </row>
    <row r="221" spans="1:3" x14ac:dyDescent="0.2">
      <c r="A221" s="7"/>
      <c r="B221" s="57"/>
      <c r="C221" s="58"/>
    </row>
    <row r="222" spans="1:3" x14ac:dyDescent="0.2">
      <c r="A222" s="7"/>
      <c r="B222" s="57"/>
      <c r="C222" s="58"/>
    </row>
    <row r="223" spans="1:3" x14ac:dyDescent="0.2">
      <c r="A223" s="7"/>
      <c r="B223" s="57"/>
      <c r="C223" s="58"/>
    </row>
    <row r="224" spans="1:3" x14ac:dyDescent="0.2">
      <c r="A224" s="7"/>
      <c r="B224" s="57"/>
      <c r="C224" s="58"/>
    </row>
    <row r="225" spans="1:3" x14ac:dyDescent="0.2">
      <c r="A225" s="7"/>
      <c r="B225" s="57"/>
      <c r="C225" s="58"/>
    </row>
    <row r="226" spans="1:3" x14ac:dyDescent="0.2">
      <c r="A226" s="7"/>
      <c r="B226" s="57"/>
      <c r="C226" s="58"/>
    </row>
    <row r="227" spans="1:3" x14ac:dyDescent="0.2">
      <c r="A227" s="7"/>
      <c r="B227" s="57"/>
      <c r="C227" s="58"/>
    </row>
    <row r="228" spans="1:3" x14ac:dyDescent="0.2">
      <c r="A228" s="7"/>
      <c r="B228" s="57"/>
      <c r="C228" s="58"/>
    </row>
    <row r="229" spans="1:3" x14ac:dyDescent="0.2">
      <c r="A229" s="7"/>
      <c r="B229" s="57"/>
      <c r="C229" s="58"/>
    </row>
    <row r="230" spans="1:3" x14ac:dyDescent="0.2">
      <c r="A230" s="7"/>
      <c r="B230" s="57"/>
      <c r="C230" s="58"/>
    </row>
    <row r="231" spans="1:3" x14ac:dyDescent="0.2">
      <c r="A231" s="7"/>
      <c r="B231" s="57"/>
      <c r="C231" s="58"/>
    </row>
    <row r="232" spans="1:3" x14ac:dyDescent="0.2">
      <c r="A232" s="7"/>
      <c r="B232" s="57"/>
      <c r="C232" s="58"/>
    </row>
    <row r="233" spans="1:3" x14ac:dyDescent="0.2">
      <c r="A233" s="7"/>
      <c r="B233" s="57"/>
      <c r="C233" s="58"/>
    </row>
    <row r="234" spans="1:3" x14ac:dyDescent="0.2">
      <c r="A234" s="7"/>
      <c r="B234" s="57"/>
      <c r="C234" s="58"/>
    </row>
    <row r="235" spans="1:3" x14ac:dyDescent="0.2">
      <c r="A235" s="7"/>
      <c r="B235" s="57"/>
      <c r="C235" s="58"/>
    </row>
    <row r="236" spans="1:3" x14ac:dyDescent="0.2">
      <c r="A236" s="7"/>
      <c r="B236" s="57"/>
      <c r="C236" s="58"/>
    </row>
    <row r="237" spans="1:3" x14ac:dyDescent="0.2">
      <c r="A237" s="7"/>
      <c r="B237" s="57"/>
      <c r="C237" s="58"/>
    </row>
    <row r="238" spans="1:3" x14ac:dyDescent="0.2">
      <c r="A238" s="7"/>
      <c r="B238" s="57"/>
      <c r="C238" s="58"/>
    </row>
    <row r="239" spans="1:3" x14ac:dyDescent="0.2">
      <c r="A239" s="7"/>
      <c r="B239" s="57"/>
      <c r="C239" s="58"/>
    </row>
    <row r="240" spans="1:3" x14ac:dyDescent="0.2">
      <c r="A240" s="7"/>
      <c r="B240" s="57"/>
      <c r="C240" s="58"/>
    </row>
    <row r="241" spans="1:3" x14ac:dyDescent="0.2">
      <c r="A241" s="7"/>
      <c r="B241" s="57"/>
      <c r="C241" s="58"/>
    </row>
    <row r="242" spans="1:3" x14ac:dyDescent="0.2">
      <c r="A242" s="7"/>
      <c r="B242" s="57"/>
      <c r="C242" s="58"/>
    </row>
    <row r="243" spans="1:3" x14ac:dyDescent="0.2">
      <c r="A243" s="7"/>
      <c r="B243" s="57"/>
      <c r="C243" s="58"/>
    </row>
    <row r="244" spans="1:3" x14ac:dyDescent="0.2">
      <c r="A244" s="7"/>
      <c r="B244" s="57"/>
      <c r="C244" s="58"/>
    </row>
    <row r="245" spans="1:3" x14ac:dyDescent="0.2">
      <c r="A245" s="7"/>
      <c r="B245" s="57"/>
      <c r="C245" s="58"/>
    </row>
    <row r="246" spans="1:3" x14ac:dyDescent="0.2">
      <c r="A246" s="7"/>
      <c r="B246" s="57"/>
      <c r="C246" s="58"/>
    </row>
    <row r="247" spans="1:3" x14ac:dyDescent="0.2">
      <c r="A247" s="7"/>
      <c r="B247" s="57"/>
      <c r="C247" s="58"/>
    </row>
    <row r="248" spans="1:3" x14ac:dyDescent="0.2">
      <c r="A248" s="7"/>
      <c r="B248" s="57"/>
      <c r="C248" s="58"/>
    </row>
    <row r="249" spans="1:3" x14ac:dyDescent="0.2">
      <c r="A249" s="7"/>
      <c r="B249" s="57"/>
      <c r="C249" s="58"/>
    </row>
    <row r="250" spans="1:3" x14ac:dyDescent="0.2">
      <c r="A250" s="7"/>
      <c r="B250" s="57"/>
      <c r="C250" s="58"/>
    </row>
    <row r="251" spans="1:3" x14ac:dyDescent="0.2">
      <c r="A251" s="7"/>
      <c r="B251" s="57"/>
      <c r="C251" s="58"/>
    </row>
    <row r="252" spans="1:3" x14ac:dyDescent="0.2">
      <c r="A252" s="7"/>
      <c r="B252" s="57"/>
      <c r="C252" s="58"/>
    </row>
    <row r="253" spans="1:3" x14ac:dyDescent="0.2">
      <c r="A253" s="7"/>
      <c r="B253" s="57"/>
      <c r="C253" s="58"/>
    </row>
    <row r="254" spans="1:3" x14ac:dyDescent="0.2">
      <c r="A254" s="7"/>
      <c r="B254" s="57"/>
      <c r="C254" s="58"/>
    </row>
    <row r="255" spans="1:3" x14ac:dyDescent="0.2">
      <c r="A255" s="7"/>
      <c r="B255" s="57"/>
      <c r="C255" s="58"/>
    </row>
    <row r="256" spans="1:3" x14ac:dyDescent="0.2">
      <c r="A256" s="7"/>
      <c r="B256" s="57"/>
      <c r="C256" s="58"/>
    </row>
    <row r="257" spans="1:3" x14ac:dyDescent="0.2">
      <c r="A257" s="7"/>
      <c r="B257" s="57"/>
      <c r="C257" s="58"/>
    </row>
    <row r="258" spans="1:3" x14ac:dyDescent="0.2">
      <c r="A258" s="7"/>
      <c r="B258" s="57"/>
      <c r="C258" s="58"/>
    </row>
    <row r="259" spans="1:3" x14ac:dyDescent="0.2">
      <c r="A259" s="7"/>
      <c r="B259" s="57"/>
      <c r="C259" s="58"/>
    </row>
    <row r="260" spans="1:3" x14ac:dyDescent="0.2">
      <c r="A260" s="7"/>
      <c r="B260" s="57"/>
      <c r="C260" s="58"/>
    </row>
    <row r="261" spans="1:3" x14ac:dyDescent="0.2">
      <c r="A261" s="7"/>
      <c r="B261" s="57"/>
      <c r="C261" s="58"/>
    </row>
    <row r="262" spans="1:3" x14ac:dyDescent="0.2">
      <c r="A262" s="7"/>
      <c r="B262" s="57"/>
      <c r="C262" s="58"/>
    </row>
    <row r="263" spans="1:3" x14ac:dyDescent="0.2">
      <c r="A263" s="7"/>
      <c r="B263" s="57"/>
      <c r="C263" s="58"/>
    </row>
    <row r="264" spans="1:3" x14ac:dyDescent="0.2">
      <c r="A264" s="7"/>
      <c r="B264" s="57"/>
      <c r="C264" s="58"/>
    </row>
    <row r="265" spans="1:3" x14ac:dyDescent="0.2">
      <c r="A265" s="7"/>
      <c r="B265" s="57"/>
      <c r="C265" s="58"/>
    </row>
    <row r="266" spans="1:3" x14ac:dyDescent="0.2">
      <c r="A266" s="7"/>
      <c r="B266" s="57"/>
      <c r="C266" s="58"/>
    </row>
    <row r="267" spans="1:3" x14ac:dyDescent="0.2">
      <c r="A267" s="7"/>
      <c r="B267" s="57"/>
      <c r="C267" s="58"/>
    </row>
    <row r="268" spans="1:3" x14ac:dyDescent="0.2">
      <c r="A268" s="7"/>
      <c r="B268" s="57"/>
      <c r="C268" s="58"/>
    </row>
    <row r="269" spans="1:3" x14ac:dyDescent="0.2">
      <c r="A269" s="7"/>
      <c r="B269" s="57"/>
      <c r="C269" s="58"/>
    </row>
    <row r="270" spans="1:3" x14ac:dyDescent="0.2">
      <c r="A270" s="7"/>
      <c r="B270" s="57"/>
      <c r="C270" s="58"/>
    </row>
    <row r="271" spans="1:3" x14ac:dyDescent="0.2">
      <c r="A271" s="7"/>
      <c r="B271" s="57"/>
      <c r="C271" s="58"/>
    </row>
    <row r="272" spans="1:3" x14ac:dyDescent="0.2">
      <c r="A272" s="7"/>
      <c r="B272" s="57"/>
      <c r="C272" s="58"/>
    </row>
    <row r="273" spans="1:3" x14ac:dyDescent="0.2">
      <c r="A273" s="7"/>
      <c r="B273" s="57"/>
      <c r="C273" s="58"/>
    </row>
    <row r="274" spans="1:3" x14ac:dyDescent="0.2">
      <c r="A274" s="7"/>
      <c r="B274" s="57"/>
      <c r="C274" s="58"/>
    </row>
    <row r="275" spans="1:3" x14ac:dyDescent="0.2">
      <c r="A275" s="7"/>
      <c r="B275" s="57"/>
      <c r="C275" s="58"/>
    </row>
    <row r="276" spans="1:3" x14ac:dyDescent="0.2">
      <c r="A276" s="7"/>
      <c r="B276" s="57"/>
      <c r="C276" s="58"/>
    </row>
    <row r="277" spans="1:3" x14ac:dyDescent="0.2">
      <c r="A277" s="7"/>
      <c r="B277" s="57"/>
      <c r="C277" s="58"/>
    </row>
    <row r="278" spans="1:3" x14ac:dyDescent="0.2">
      <c r="A278" s="7"/>
      <c r="B278" s="57"/>
      <c r="C278" s="58"/>
    </row>
    <row r="279" spans="1:3" x14ac:dyDescent="0.2">
      <c r="A279" s="7"/>
      <c r="B279" s="57"/>
      <c r="C279" s="58"/>
    </row>
    <row r="280" spans="1:3" x14ac:dyDescent="0.2">
      <c r="A280" s="7"/>
      <c r="B280" s="57"/>
      <c r="C280" s="58"/>
    </row>
    <row r="281" spans="1:3" x14ac:dyDescent="0.2">
      <c r="A281" s="7"/>
      <c r="B281" s="57"/>
      <c r="C281" s="58"/>
    </row>
    <row r="282" spans="1:3" x14ac:dyDescent="0.2">
      <c r="A282" s="7"/>
      <c r="B282" s="57"/>
      <c r="C282" s="58"/>
    </row>
    <row r="283" spans="1:3" x14ac:dyDescent="0.2">
      <c r="A283" s="7"/>
      <c r="B283" s="57"/>
      <c r="C283" s="58"/>
    </row>
    <row r="284" spans="1:3" x14ac:dyDescent="0.2">
      <c r="A284" s="7"/>
      <c r="B284" s="57"/>
      <c r="C284" s="58"/>
    </row>
    <row r="285" spans="1:3" x14ac:dyDescent="0.2">
      <c r="A285" s="7"/>
      <c r="B285" s="57"/>
      <c r="C285" s="58"/>
    </row>
    <row r="286" spans="1:3" x14ac:dyDescent="0.2">
      <c r="A286" s="7"/>
      <c r="B286" s="57"/>
      <c r="C286" s="58"/>
    </row>
    <row r="287" spans="1:3" x14ac:dyDescent="0.2">
      <c r="A287" s="7"/>
      <c r="B287" s="57"/>
      <c r="C287" s="58"/>
    </row>
    <row r="288" spans="1:3" x14ac:dyDescent="0.2">
      <c r="A288" s="7"/>
      <c r="B288" s="57"/>
      <c r="C288" s="58"/>
    </row>
    <row r="289" spans="1:3" x14ac:dyDescent="0.2">
      <c r="A289" s="7"/>
      <c r="B289" s="57"/>
      <c r="C289" s="58"/>
    </row>
    <row r="290" spans="1:3" x14ac:dyDescent="0.2">
      <c r="A290" s="7"/>
      <c r="B290" s="57"/>
      <c r="C290" s="58"/>
    </row>
    <row r="291" spans="1:3" x14ac:dyDescent="0.2">
      <c r="A291" s="7"/>
      <c r="B291" s="57"/>
      <c r="C291" s="58"/>
    </row>
    <row r="292" spans="1:3" x14ac:dyDescent="0.2">
      <c r="A292" s="7"/>
      <c r="B292" s="57"/>
      <c r="C292" s="58"/>
    </row>
    <row r="293" spans="1:3" x14ac:dyDescent="0.2">
      <c r="A293" s="7"/>
      <c r="B293" s="57"/>
      <c r="C293" s="58"/>
    </row>
    <row r="294" spans="1:3" x14ac:dyDescent="0.2">
      <c r="A294" s="7"/>
      <c r="B294" s="57"/>
      <c r="C294" s="58"/>
    </row>
    <row r="295" spans="1:3" x14ac:dyDescent="0.2">
      <c r="A295" s="7"/>
      <c r="B295" s="57"/>
      <c r="C295" s="58"/>
    </row>
    <row r="296" spans="1:3" x14ac:dyDescent="0.2">
      <c r="A296" s="7"/>
      <c r="B296" s="57"/>
      <c r="C296" s="58"/>
    </row>
    <row r="297" spans="1:3" x14ac:dyDescent="0.2">
      <c r="A297" s="7"/>
      <c r="B297" s="57"/>
      <c r="C297" s="58"/>
    </row>
    <row r="298" spans="1:3" x14ac:dyDescent="0.2">
      <c r="A298" s="7"/>
      <c r="B298" s="57"/>
      <c r="C298" s="58"/>
    </row>
    <row r="299" spans="1:3" x14ac:dyDescent="0.2">
      <c r="A299" s="7"/>
      <c r="B299" s="57"/>
      <c r="C299" s="58"/>
    </row>
    <row r="300" spans="1:3" x14ac:dyDescent="0.2">
      <c r="A300" s="7"/>
      <c r="B300" s="57"/>
      <c r="C300" s="58"/>
    </row>
    <row r="301" spans="1:3" x14ac:dyDescent="0.2">
      <c r="A301" s="7"/>
      <c r="B301" s="57"/>
      <c r="C301" s="58"/>
    </row>
    <row r="302" spans="1:3" x14ac:dyDescent="0.2">
      <c r="A302" s="7"/>
      <c r="B302" s="57"/>
      <c r="C302" s="58"/>
    </row>
    <row r="303" spans="1:3" x14ac:dyDescent="0.2">
      <c r="A303" s="7"/>
      <c r="B303" s="57"/>
      <c r="C303" s="58"/>
    </row>
    <row r="304" spans="1:3" x14ac:dyDescent="0.2">
      <c r="A304" s="7"/>
      <c r="B304" s="57"/>
      <c r="C304" s="58"/>
    </row>
    <row r="305" spans="1:3" x14ac:dyDescent="0.2">
      <c r="A305" s="7"/>
      <c r="B305" s="57"/>
      <c r="C305" s="58"/>
    </row>
    <row r="306" spans="1:3" x14ac:dyDescent="0.2">
      <c r="A306" s="7"/>
      <c r="B306" s="57"/>
      <c r="C306" s="58"/>
    </row>
    <row r="307" spans="1:3" x14ac:dyDescent="0.2">
      <c r="A307" s="7"/>
      <c r="B307" s="57"/>
      <c r="C307" s="58"/>
    </row>
    <row r="308" spans="1:3" x14ac:dyDescent="0.2">
      <c r="A308" s="7"/>
      <c r="B308" s="57"/>
      <c r="C308" s="58"/>
    </row>
    <row r="309" spans="1:3" x14ac:dyDescent="0.2">
      <c r="A309" s="7"/>
      <c r="B309" s="57"/>
      <c r="C309" s="58"/>
    </row>
    <row r="310" spans="1:3" x14ac:dyDescent="0.2">
      <c r="A310" s="7"/>
      <c r="B310" s="57"/>
      <c r="C310" s="58"/>
    </row>
    <row r="311" spans="1:3" x14ac:dyDescent="0.2">
      <c r="A311" s="7"/>
      <c r="B311" s="57"/>
      <c r="C311" s="58"/>
    </row>
    <row r="312" spans="1:3" x14ac:dyDescent="0.2">
      <c r="A312" s="7"/>
      <c r="B312" s="57"/>
      <c r="C312" s="58"/>
    </row>
    <row r="313" spans="1:3" x14ac:dyDescent="0.2">
      <c r="A313" s="7"/>
      <c r="B313" s="57"/>
      <c r="C313" s="58"/>
    </row>
    <row r="314" spans="1:3" x14ac:dyDescent="0.2">
      <c r="A314" s="7"/>
      <c r="B314" s="57"/>
      <c r="C314" s="58"/>
    </row>
    <row r="315" spans="1:3" x14ac:dyDescent="0.2">
      <c r="A315" s="7"/>
      <c r="B315" s="57"/>
      <c r="C315" s="58"/>
    </row>
    <row r="316" spans="1:3" x14ac:dyDescent="0.2">
      <c r="A316" s="7"/>
      <c r="B316" s="57"/>
      <c r="C316" s="58"/>
    </row>
    <row r="317" spans="1:3" x14ac:dyDescent="0.2">
      <c r="A317" s="7"/>
      <c r="B317" s="57"/>
      <c r="C317" s="58"/>
    </row>
    <row r="318" spans="1:3" x14ac:dyDescent="0.2">
      <c r="A318" s="7"/>
      <c r="B318" s="57"/>
      <c r="C318" s="58"/>
    </row>
    <row r="319" spans="1:3" x14ac:dyDescent="0.2">
      <c r="A319" s="7"/>
      <c r="B319" s="57"/>
      <c r="C319" s="58"/>
    </row>
    <row r="320" spans="1:3" x14ac:dyDescent="0.2">
      <c r="A320" s="7"/>
      <c r="B320" s="57"/>
      <c r="C320" s="58"/>
    </row>
    <row r="321" spans="1:3" x14ac:dyDescent="0.2">
      <c r="A321" s="7"/>
      <c r="B321" s="57"/>
      <c r="C321" s="58"/>
    </row>
    <row r="322" spans="1:3" x14ac:dyDescent="0.2">
      <c r="A322" s="7"/>
      <c r="B322" s="57"/>
      <c r="C322" s="58"/>
    </row>
    <row r="323" spans="1:3" x14ac:dyDescent="0.2">
      <c r="A323" s="7"/>
      <c r="B323" s="57"/>
      <c r="C323" s="58"/>
    </row>
    <row r="324" spans="1:3" x14ac:dyDescent="0.2">
      <c r="A324" s="7"/>
      <c r="B324" s="57"/>
      <c r="C324" s="58"/>
    </row>
    <row r="325" spans="1:3" x14ac:dyDescent="0.2">
      <c r="A325" s="7"/>
      <c r="B325" s="57"/>
      <c r="C325" s="58"/>
    </row>
    <row r="326" spans="1:3" x14ac:dyDescent="0.2">
      <c r="A326" s="7"/>
      <c r="B326" s="57"/>
      <c r="C326" s="58"/>
    </row>
    <row r="327" spans="1:3" x14ac:dyDescent="0.2">
      <c r="A327" s="7"/>
      <c r="B327" s="57"/>
      <c r="C327" s="58"/>
    </row>
    <row r="328" spans="1:3" x14ac:dyDescent="0.2">
      <c r="A328" s="7"/>
      <c r="B328" s="57"/>
      <c r="C328" s="58"/>
    </row>
    <row r="329" spans="1:3" x14ac:dyDescent="0.2">
      <c r="A329" s="7"/>
      <c r="B329" s="57"/>
      <c r="C329" s="58"/>
    </row>
    <row r="330" spans="1:3" x14ac:dyDescent="0.2">
      <c r="A330" s="7"/>
      <c r="B330" s="57"/>
      <c r="C330" s="58"/>
    </row>
    <row r="331" spans="1:3" x14ac:dyDescent="0.2">
      <c r="A331" s="7"/>
      <c r="B331" s="57"/>
      <c r="C331" s="58"/>
    </row>
    <row r="332" spans="1:3" x14ac:dyDescent="0.2">
      <c r="A332" s="7"/>
      <c r="B332" s="57"/>
      <c r="C332" s="58"/>
    </row>
    <row r="333" spans="1:3" x14ac:dyDescent="0.2">
      <c r="A333" s="7"/>
      <c r="B333" s="57"/>
      <c r="C333" s="58"/>
    </row>
    <row r="334" spans="1:3" x14ac:dyDescent="0.2">
      <c r="A334" s="7"/>
      <c r="B334" s="57"/>
      <c r="C334" s="58"/>
    </row>
    <row r="335" spans="1:3" x14ac:dyDescent="0.2">
      <c r="A335" s="7"/>
      <c r="B335" s="57"/>
      <c r="C335" s="58"/>
    </row>
    <row r="336" spans="1:3" x14ac:dyDescent="0.2">
      <c r="A336" s="7"/>
      <c r="B336" s="57"/>
      <c r="C336" s="58"/>
    </row>
    <row r="337" spans="1:3" x14ac:dyDescent="0.2">
      <c r="A337" s="7"/>
      <c r="B337" s="57"/>
      <c r="C337" s="58"/>
    </row>
    <row r="338" spans="1:3" x14ac:dyDescent="0.2">
      <c r="A338" s="7"/>
      <c r="B338" s="57"/>
      <c r="C338" s="58"/>
    </row>
    <row r="339" spans="1:3" x14ac:dyDescent="0.2">
      <c r="A339" s="7"/>
      <c r="B339" s="57"/>
      <c r="C339" s="58"/>
    </row>
    <row r="340" spans="1:3" x14ac:dyDescent="0.2">
      <c r="A340" s="7"/>
      <c r="B340" s="57"/>
      <c r="C340" s="58"/>
    </row>
    <row r="341" spans="1:3" x14ac:dyDescent="0.2">
      <c r="A341" s="7"/>
      <c r="B341" s="57"/>
      <c r="C341" s="58"/>
    </row>
    <row r="342" spans="1:3" x14ac:dyDescent="0.2">
      <c r="A342" s="7"/>
      <c r="B342" s="57"/>
      <c r="C342" s="58"/>
    </row>
    <row r="343" spans="1:3" x14ac:dyDescent="0.2">
      <c r="A343" s="7"/>
      <c r="B343" s="57"/>
      <c r="C343" s="58"/>
    </row>
    <row r="344" spans="1:3" x14ac:dyDescent="0.2">
      <c r="A344" s="7"/>
      <c r="B344" s="57"/>
      <c r="C344" s="58"/>
    </row>
    <row r="345" spans="1:3" x14ac:dyDescent="0.2">
      <c r="A345" s="7"/>
      <c r="B345" s="57"/>
      <c r="C345" s="58"/>
    </row>
    <row r="346" spans="1:3" x14ac:dyDescent="0.2">
      <c r="A346" s="7"/>
      <c r="B346" s="57"/>
      <c r="C346" s="58"/>
    </row>
    <row r="347" spans="1:3" x14ac:dyDescent="0.2">
      <c r="A347" s="7"/>
      <c r="B347" s="57"/>
      <c r="C347" s="58"/>
    </row>
    <row r="348" spans="1:3" x14ac:dyDescent="0.2">
      <c r="A348" s="7"/>
      <c r="B348" s="57"/>
      <c r="C348" s="58"/>
    </row>
    <row r="349" spans="1:3" x14ac:dyDescent="0.2">
      <c r="A349" s="7"/>
      <c r="B349" s="57"/>
      <c r="C349" s="58"/>
    </row>
    <row r="350" spans="1:3" x14ac:dyDescent="0.2">
      <c r="A350" s="7"/>
      <c r="B350" s="57"/>
      <c r="C350" s="58"/>
    </row>
    <row r="351" spans="1:3" x14ac:dyDescent="0.2">
      <c r="A351" s="7"/>
      <c r="B351" s="57"/>
      <c r="C351" s="58"/>
    </row>
    <row r="352" spans="1:3" x14ac:dyDescent="0.2">
      <c r="A352" s="7"/>
      <c r="B352" s="57"/>
      <c r="C352" s="58"/>
    </row>
    <row r="353" spans="1:3" x14ac:dyDescent="0.2">
      <c r="A353" s="7"/>
      <c r="B353" s="57"/>
      <c r="C353" s="58"/>
    </row>
    <row r="354" spans="1:3" x14ac:dyDescent="0.2">
      <c r="A354" s="7"/>
      <c r="B354" s="57"/>
      <c r="C354" s="58"/>
    </row>
    <row r="355" spans="1:3" x14ac:dyDescent="0.2">
      <c r="A355" s="7"/>
      <c r="B355" s="57"/>
      <c r="C355" s="58"/>
    </row>
    <row r="356" spans="1:3" x14ac:dyDescent="0.2">
      <c r="A356" s="7"/>
      <c r="B356" s="57"/>
      <c r="C356" s="58"/>
    </row>
    <row r="357" spans="1:3" x14ac:dyDescent="0.2">
      <c r="A357" s="7"/>
      <c r="B357" s="57"/>
      <c r="C357" s="58"/>
    </row>
    <row r="358" spans="1:3" x14ac:dyDescent="0.2">
      <c r="A358" s="7"/>
      <c r="B358" s="57"/>
      <c r="C358" s="58"/>
    </row>
    <row r="359" spans="1:3" x14ac:dyDescent="0.2">
      <c r="A359" s="7"/>
      <c r="B359" s="57"/>
      <c r="C359" s="58"/>
    </row>
    <row r="360" spans="1:3" x14ac:dyDescent="0.2">
      <c r="A360" s="7"/>
      <c r="B360" s="57"/>
      <c r="C360" s="58"/>
    </row>
    <row r="361" spans="1:3" x14ac:dyDescent="0.2">
      <c r="A361" s="7"/>
      <c r="B361" s="57"/>
      <c r="C361" s="58"/>
    </row>
    <row r="362" spans="1:3" x14ac:dyDescent="0.2">
      <c r="A362" s="7"/>
      <c r="B362" s="57"/>
      <c r="C362" s="58"/>
    </row>
    <row r="363" spans="1:3" x14ac:dyDescent="0.2">
      <c r="A363" s="7"/>
      <c r="B363" s="57"/>
      <c r="C363" s="58"/>
    </row>
    <row r="364" spans="1:3" x14ac:dyDescent="0.2">
      <c r="A364" s="7"/>
      <c r="B364" s="57"/>
      <c r="C364" s="58"/>
    </row>
    <row r="365" spans="1:3" x14ac:dyDescent="0.2">
      <c r="A365" s="7"/>
      <c r="B365" s="57"/>
      <c r="C365" s="58"/>
    </row>
    <row r="366" spans="1:3" x14ac:dyDescent="0.2">
      <c r="A366" s="7"/>
      <c r="B366" s="57"/>
      <c r="C366" s="58"/>
    </row>
    <row r="367" spans="1:3" x14ac:dyDescent="0.2">
      <c r="A367" s="7"/>
      <c r="B367" s="57"/>
      <c r="C367" s="58"/>
    </row>
    <row r="368" spans="1:3" x14ac:dyDescent="0.2">
      <c r="A368" s="7"/>
      <c r="B368" s="57"/>
      <c r="C368" s="58"/>
    </row>
    <row r="369" spans="1:3" x14ac:dyDescent="0.2">
      <c r="A369" s="7"/>
      <c r="B369" s="57"/>
      <c r="C369" s="58"/>
    </row>
    <row r="370" spans="1:3" x14ac:dyDescent="0.2">
      <c r="A370" s="7"/>
      <c r="B370" s="57"/>
      <c r="C370" s="58"/>
    </row>
    <row r="371" spans="1:3" x14ac:dyDescent="0.2">
      <c r="A371" s="7"/>
      <c r="B371" s="57"/>
      <c r="C371" s="58"/>
    </row>
    <row r="372" spans="1:3" x14ac:dyDescent="0.2">
      <c r="A372" s="7"/>
      <c r="B372" s="57"/>
      <c r="C372" s="58"/>
    </row>
    <row r="373" spans="1:3" x14ac:dyDescent="0.2">
      <c r="A373" s="7"/>
      <c r="B373" s="57"/>
      <c r="C373" s="58"/>
    </row>
    <row r="374" spans="1:3" x14ac:dyDescent="0.2">
      <c r="A374" s="7"/>
      <c r="B374" s="57"/>
      <c r="C374" s="58"/>
    </row>
    <row r="375" spans="1:3" x14ac:dyDescent="0.2">
      <c r="A375" s="7"/>
      <c r="B375" s="57"/>
      <c r="C375" s="58"/>
    </row>
    <row r="376" spans="1:3" x14ac:dyDescent="0.2">
      <c r="A376" s="7"/>
      <c r="B376" s="57"/>
      <c r="C376" s="58"/>
    </row>
    <row r="377" spans="1:3" x14ac:dyDescent="0.2">
      <c r="A377" s="7"/>
      <c r="B377" s="57"/>
      <c r="C377" s="58"/>
    </row>
    <row r="378" spans="1:3" x14ac:dyDescent="0.2">
      <c r="A378" s="7"/>
      <c r="B378" s="57"/>
      <c r="C378" s="58"/>
    </row>
    <row r="379" spans="1:3" x14ac:dyDescent="0.2">
      <c r="A379" s="7"/>
      <c r="B379" s="57"/>
      <c r="C379" s="58"/>
    </row>
    <row r="380" spans="1:3" x14ac:dyDescent="0.2">
      <c r="A380" s="7"/>
      <c r="B380" s="57"/>
      <c r="C380" s="58"/>
    </row>
    <row r="381" spans="1:3" x14ac:dyDescent="0.2">
      <c r="A381" s="7"/>
      <c r="B381" s="57"/>
      <c r="C381" s="58"/>
    </row>
    <row r="382" spans="1:3" x14ac:dyDescent="0.2">
      <c r="A382" s="7"/>
      <c r="B382" s="57"/>
      <c r="C382" s="58"/>
    </row>
    <row r="383" spans="1:3" x14ac:dyDescent="0.2">
      <c r="A383" s="7"/>
      <c r="B383" s="57"/>
      <c r="C383" s="58"/>
    </row>
    <row r="384" spans="1:3" x14ac:dyDescent="0.2">
      <c r="A384" s="7"/>
      <c r="B384" s="57"/>
      <c r="C384" s="58"/>
    </row>
    <row r="385" spans="1:3" x14ac:dyDescent="0.2">
      <c r="A385" s="7"/>
      <c r="B385" s="57"/>
      <c r="C385" s="58"/>
    </row>
    <row r="386" spans="1:3" x14ac:dyDescent="0.2">
      <c r="A386" s="7"/>
      <c r="B386" s="57"/>
      <c r="C386" s="58"/>
    </row>
    <row r="387" spans="1:3" x14ac:dyDescent="0.2">
      <c r="A387" s="7"/>
      <c r="B387" s="57"/>
      <c r="C387" s="58"/>
    </row>
    <row r="388" spans="1:3" x14ac:dyDescent="0.2">
      <c r="A388" s="7"/>
      <c r="B388" s="57"/>
      <c r="C388" s="58"/>
    </row>
    <row r="389" spans="1:3" x14ac:dyDescent="0.2">
      <c r="A389" s="7"/>
      <c r="B389" s="57"/>
      <c r="C389" s="58"/>
    </row>
    <row r="390" spans="1:3" x14ac:dyDescent="0.2">
      <c r="A390" s="7"/>
      <c r="B390" s="57"/>
      <c r="C390" s="58"/>
    </row>
    <row r="391" spans="1:3" x14ac:dyDescent="0.2">
      <c r="A391" s="7"/>
      <c r="B391" s="57"/>
      <c r="C391" s="58"/>
    </row>
    <row r="392" spans="1:3" x14ac:dyDescent="0.2">
      <c r="A392" s="7"/>
      <c r="B392" s="57"/>
      <c r="C392" s="58"/>
    </row>
    <row r="393" spans="1:3" x14ac:dyDescent="0.2">
      <c r="A393" s="7"/>
      <c r="B393" s="57"/>
      <c r="C393" s="58"/>
    </row>
    <row r="394" spans="1:3" x14ac:dyDescent="0.2">
      <c r="A394" s="7"/>
      <c r="B394" s="57"/>
      <c r="C394" s="58"/>
    </row>
    <row r="395" spans="1:3" x14ac:dyDescent="0.2">
      <c r="A395" s="7"/>
      <c r="B395" s="57"/>
      <c r="C395" s="58"/>
    </row>
    <row r="396" spans="1:3" x14ac:dyDescent="0.2">
      <c r="A396" s="7"/>
      <c r="B396" s="57"/>
      <c r="C396" s="58"/>
    </row>
    <row r="397" spans="1:3" x14ac:dyDescent="0.2">
      <c r="A397" s="7"/>
      <c r="B397" s="57"/>
      <c r="C397" s="58"/>
    </row>
    <row r="398" spans="1:3" x14ac:dyDescent="0.2">
      <c r="A398" s="7"/>
      <c r="B398" s="57"/>
      <c r="C398" s="58"/>
    </row>
    <row r="399" spans="1:3" x14ac:dyDescent="0.2">
      <c r="A399" s="7"/>
      <c r="B399" s="57"/>
      <c r="C399" s="58"/>
    </row>
    <row r="400" spans="1:3" x14ac:dyDescent="0.2">
      <c r="A400" s="7"/>
      <c r="B400" s="57"/>
      <c r="C400" s="58"/>
    </row>
    <row r="401" spans="1:3" x14ac:dyDescent="0.2">
      <c r="A401" s="7"/>
      <c r="B401" s="57"/>
      <c r="C401" s="58"/>
    </row>
    <row r="402" spans="1:3" x14ac:dyDescent="0.2">
      <c r="A402" s="7"/>
      <c r="B402" s="57"/>
      <c r="C402" s="58"/>
    </row>
    <row r="403" spans="1:3" x14ac:dyDescent="0.2">
      <c r="A403" s="7"/>
      <c r="B403" s="57"/>
      <c r="C403" s="58"/>
    </row>
    <row r="404" spans="1:3" x14ac:dyDescent="0.2">
      <c r="A404" s="7"/>
      <c r="B404" s="57"/>
      <c r="C404" s="58"/>
    </row>
    <row r="405" spans="1:3" x14ac:dyDescent="0.2">
      <c r="A405" s="7"/>
      <c r="B405" s="57"/>
      <c r="C405" s="58"/>
    </row>
    <row r="406" spans="1:3" x14ac:dyDescent="0.2">
      <c r="A406" s="7"/>
      <c r="B406" s="57"/>
      <c r="C406" s="58"/>
    </row>
    <row r="407" spans="1:3" x14ac:dyDescent="0.2">
      <c r="A407" s="7"/>
      <c r="B407" s="57"/>
      <c r="C407" s="58"/>
    </row>
    <row r="408" spans="1:3" x14ac:dyDescent="0.2">
      <c r="A408" s="7"/>
      <c r="B408" s="57"/>
      <c r="C408" s="58"/>
    </row>
    <row r="409" spans="1:3" x14ac:dyDescent="0.2">
      <c r="A409" s="7"/>
      <c r="B409" s="57"/>
      <c r="C409" s="58"/>
    </row>
    <row r="410" spans="1:3" x14ac:dyDescent="0.2">
      <c r="A410" s="7"/>
      <c r="B410" s="57"/>
      <c r="C410" s="58"/>
    </row>
    <row r="411" spans="1:3" x14ac:dyDescent="0.2">
      <c r="A411" s="7"/>
      <c r="B411" s="57"/>
      <c r="C411" s="58"/>
    </row>
    <row r="412" spans="1:3" x14ac:dyDescent="0.2">
      <c r="A412" s="7"/>
      <c r="B412" s="57"/>
      <c r="C412" s="58"/>
    </row>
    <row r="413" spans="1:3" x14ac:dyDescent="0.2">
      <c r="A413" s="7"/>
      <c r="B413" s="57"/>
      <c r="C413" s="58"/>
    </row>
    <row r="414" spans="1:3" x14ac:dyDescent="0.2">
      <c r="A414" s="7"/>
      <c r="B414" s="57"/>
      <c r="C414" s="58"/>
    </row>
    <row r="415" spans="1:3" x14ac:dyDescent="0.2">
      <c r="A415" s="7"/>
      <c r="B415" s="57"/>
      <c r="C415" s="58"/>
    </row>
    <row r="416" spans="1:3" x14ac:dyDescent="0.2">
      <c r="A416" s="7"/>
      <c r="B416" s="57"/>
      <c r="C416" s="58"/>
    </row>
    <row r="417" spans="1:3" x14ac:dyDescent="0.2">
      <c r="A417" s="7"/>
      <c r="B417" s="57"/>
      <c r="C417" s="58"/>
    </row>
    <row r="418" spans="1:3" x14ac:dyDescent="0.2">
      <c r="A418" s="7"/>
      <c r="B418" s="57"/>
      <c r="C418" s="58"/>
    </row>
    <row r="419" spans="1:3" x14ac:dyDescent="0.2">
      <c r="A419" s="7"/>
      <c r="B419" s="57"/>
      <c r="C419" s="58"/>
    </row>
    <row r="420" spans="1:3" x14ac:dyDescent="0.2">
      <c r="A420" s="7"/>
      <c r="B420" s="57"/>
      <c r="C420" s="58"/>
    </row>
    <row r="421" spans="1:3" x14ac:dyDescent="0.2">
      <c r="A421" s="7"/>
      <c r="B421" s="57"/>
      <c r="C421" s="58"/>
    </row>
    <row r="422" spans="1:3" x14ac:dyDescent="0.2">
      <c r="A422" s="7"/>
      <c r="B422" s="57"/>
      <c r="C422" s="58"/>
    </row>
    <row r="423" spans="1:3" x14ac:dyDescent="0.2">
      <c r="A423" s="7"/>
      <c r="B423" s="57"/>
      <c r="C423" s="58"/>
    </row>
    <row r="424" spans="1:3" x14ac:dyDescent="0.2">
      <c r="A424" s="7"/>
      <c r="B424" s="57"/>
      <c r="C424" s="58"/>
    </row>
    <row r="425" spans="1:3" x14ac:dyDescent="0.2">
      <c r="A425" s="7"/>
      <c r="B425" s="57"/>
      <c r="C425" s="58"/>
    </row>
    <row r="426" spans="1:3" x14ac:dyDescent="0.2">
      <c r="A426" s="7"/>
      <c r="B426" s="57"/>
      <c r="C426" s="58"/>
    </row>
    <row r="427" spans="1:3" x14ac:dyDescent="0.2">
      <c r="A427" s="7"/>
      <c r="B427" s="57"/>
      <c r="C427" s="58"/>
    </row>
    <row r="428" spans="1:3" x14ac:dyDescent="0.2">
      <c r="A428" s="7"/>
      <c r="B428" s="57"/>
      <c r="C428" s="58"/>
    </row>
    <row r="429" spans="1:3" x14ac:dyDescent="0.2">
      <c r="A429" s="7"/>
      <c r="B429" s="57"/>
      <c r="C429" s="58"/>
    </row>
    <row r="430" spans="1:3" x14ac:dyDescent="0.2">
      <c r="A430" s="7"/>
      <c r="B430" s="57"/>
      <c r="C430" s="58"/>
    </row>
    <row r="431" spans="1:3" x14ac:dyDescent="0.2">
      <c r="A431" s="7"/>
      <c r="B431" s="57"/>
      <c r="C431" s="58"/>
    </row>
    <row r="432" spans="1:3" x14ac:dyDescent="0.2">
      <c r="A432" s="7"/>
      <c r="B432" s="57"/>
      <c r="C432" s="58"/>
    </row>
    <row r="433" spans="1:3" x14ac:dyDescent="0.2">
      <c r="A433" s="7"/>
      <c r="B433" s="57"/>
      <c r="C433" s="58"/>
    </row>
    <row r="434" spans="1:3" x14ac:dyDescent="0.2">
      <c r="A434" s="7"/>
      <c r="B434" s="57"/>
      <c r="C434" s="58"/>
    </row>
    <row r="435" spans="1:3" x14ac:dyDescent="0.2">
      <c r="A435" s="7"/>
      <c r="B435" s="57"/>
      <c r="C435" s="58"/>
    </row>
    <row r="436" spans="1:3" x14ac:dyDescent="0.2">
      <c r="A436" s="7"/>
      <c r="B436" s="57"/>
      <c r="C436" s="58"/>
    </row>
    <row r="437" spans="1:3" x14ac:dyDescent="0.2">
      <c r="A437" s="7"/>
      <c r="B437" s="57"/>
      <c r="C437" s="58"/>
    </row>
    <row r="438" spans="1:3" x14ac:dyDescent="0.2">
      <c r="A438" s="7"/>
      <c r="B438" s="57"/>
      <c r="C438" s="58"/>
    </row>
    <row r="439" spans="1:3" x14ac:dyDescent="0.2">
      <c r="A439" s="7"/>
      <c r="B439" s="57"/>
      <c r="C439" s="58"/>
    </row>
    <row r="440" spans="1:3" x14ac:dyDescent="0.2">
      <c r="A440" s="7"/>
      <c r="B440" s="57"/>
      <c r="C440" s="58"/>
    </row>
    <row r="441" spans="1:3" x14ac:dyDescent="0.2">
      <c r="A441" s="7"/>
      <c r="B441" s="57"/>
      <c r="C441" s="58"/>
    </row>
    <row r="442" spans="1:3" x14ac:dyDescent="0.2">
      <c r="A442" s="7"/>
      <c r="B442" s="57"/>
      <c r="C442" s="58"/>
    </row>
    <row r="443" spans="1:3" x14ac:dyDescent="0.2">
      <c r="A443" s="7"/>
      <c r="B443" s="57"/>
      <c r="C443" s="58"/>
    </row>
    <row r="444" spans="1:3" x14ac:dyDescent="0.2">
      <c r="A444" s="7"/>
      <c r="B444" s="57"/>
      <c r="C444" s="58"/>
    </row>
    <row r="445" spans="1:3" x14ac:dyDescent="0.2">
      <c r="A445" s="7"/>
      <c r="B445" s="57"/>
      <c r="C445" s="58"/>
    </row>
    <row r="446" spans="1:3" x14ac:dyDescent="0.2">
      <c r="A446" s="7"/>
      <c r="B446" s="57"/>
      <c r="C446" s="58"/>
    </row>
    <row r="447" spans="1:3" x14ac:dyDescent="0.2">
      <c r="A447" s="7"/>
      <c r="B447" s="57"/>
      <c r="C447" s="58"/>
    </row>
    <row r="448" spans="1:3" x14ac:dyDescent="0.2">
      <c r="A448" s="7"/>
      <c r="B448" s="57"/>
      <c r="C448" s="58"/>
    </row>
    <row r="449" spans="1:3" x14ac:dyDescent="0.2">
      <c r="A449" s="7"/>
      <c r="B449" s="57"/>
      <c r="C449" s="58"/>
    </row>
    <row r="450" spans="1:3" x14ac:dyDescent="0.2">
      <c r="A450" s="7"/>
      <c r="B450" s="57"/>
      <c r="C450" s="58"/>
    </row>
    <row r="451" spans="1:3" x14ac:dyDescent="0.2">
      <c r="A451" s="7"/>
      <c r="B451" s="57"/>
      <c r="C451" s="58"/>
    </row>
    <row r="452" spans="1:3" x14ac:dyDescent="0.2">
      <c r="A452" s="7"/>
      <c r="B452" s="57"/>
      <c r="C452" s="58"/>
    </row>
    <row r="453" spans="1:3" x14ac:dyDescent="0.2">
      <c r="A453" s="7"/>
      <c r="B453" s="57"/>
      <c r="C453" s="58"/>
    </row>
    <row r="454" spans="1:3" x14ac:dyDescent="0.2">
      <c r="A454" s="7"/>
      <c r="B454" s="57"/>
      <c r="C454" s="58"/>
    </row>
    <row r="455" spans="1:3" x14ac:dyDescent="0.2">
      <c r="A455" s="7"/>
      <c r="B455" s="57"/>
      <c r="C455" s="58"/>
    </row>
    <row r="456" spans="1:3" x14ac:dyDescent="0.2">
      <c r="A456" s="7"/>
      <c r="B456" s="57"/>
      <c r="C456" s="58"/>
    </row>
    <row r="457" spans="1:3" x14ac:dyDescent="0.2">
      <c r="A457" s="7"/>
      <c r="B457" s="57"/>
      <c r="C457" s="58"/>
    </row>
    <row r="458" spans="1:3" x14ac:dyDescent="0.2">
      <c r="A458" s="7"/>
      <c r="B458" s="57"/>
      <c r="C458" s="58"/>
    </row>
    <row r="459" spans="1:3" x14ac:dyDescent="0.2">
      <c r="A459" s="7"/>
      <c r="B459" s="57"/>
      <c r="C459" s="58"/>
    </row>
    <row r="460" spans="1:3" x14ac:dyDescent="0.2">
      <c r="A460" s="7"/>
      <c r="B460" s="57"/>
      <c r="C460" s="58"/>
    </row>
    <row r="461" spans="1:3" x14ac:dyDescent="0.2">
      <c r="A461" s="7"/>
      <c r="B461" s="57"/>
      <c r="C461" s="58"/>
    </row>
    <row r="462" spans="1:3" x14ac:dyDescent="0.2">
      <c r="A462" s="7"/>
      <c r="B462" s="57"/>
      <c r="C462" s="58"/>
    </row>
    <row r="463" spans="1:3" x14ac:dyDescent="0.2">
      <c r="A463" s="7"/>
      <c r="B463" s="57"/>
      <c r="C463" s="58"/>
    </row>
    <row r="464" spans="1:3" x14ac:dyDescent="0.2">
      <c r="A464" s="7"/>
      <c r="B464" s="57"/>
      <c r="C464" s="58"/>
    </row>
    <row r="465" spans="1:3" x14ac:dyDescent="0.2">
      <c r="A465" s="7"/>
      <c r="B465" s="57"/>
      <c r="C465" s="58"/>
    </row>
    <row r="466" spans="1:3" x14ac:dyDescent="0.2">
      <c r="A466" s="7"/>
      <c r="B466" s="57"/>
      <c r="C466" s="58"/>
    </row>
    <row r="467" spans="1:3" x14ac:dyDescent="0.2">
      <c r="A467" s="7"/>
      <c r="B467" s="57"/>
      <c r="C467" s="58"/>
    </row>
    <row r="468" spans="1:3" x14ac:dyDescent="0.2">
      <c r="A468" s="7"/>
      <c r="B468" s="57"/>
      <c r="C468" s="58"/>
    </row>
    <row r="469" spans="1:3" x14ac:dyDescent="0.2">
      <c r="A469" s="7"/>
      <c r="B469" s="57"/>
      <c r="C469" s="58"/>
    </row>
    <row r="470" spans="1:3" x14ac:dyDescent="0.2">
      <c r="A470" s="7"/>
      <c r="B470" s="57"/>
      <c r="C470" s="58"/>
    </row>
    <row r="471" spans="1:3" x14ac:dyDescent="0.2">
      <c r="A471" s="7"/>
      <c r="B471" s="57"/>
      <c r="C471" s="58"/>
    </row>
    <row r="472" spans="1:3" x14ac:dyDescent="0.2">
      <c r="A472" s="7"/>
      <c r="B472" s="57"/>
      <c r="C472" s="58"/>
    </row>
    <row r="473" spans="1:3" x14ac:dyDescent="0.2">
      <c r="A473" s="7"/>
      <c r="B473" s="57"/>
      <c r="C473" s="58"/>
    </row>
    <row r="474" spans="1:3" x14ac:dyDescent="0.2">
      <c r="A474" s="7"/>
      <c r="B474" s="57"/>
      <c r="C474" s="58"/>
    </row>
    <row r="475" spans="1:3" x14ac:dyDescent="0.2">
      <c r="A475" s="7"/>
      <c r="B475" s="57"/>
      <c r="C475" s="58"/>
    </row>
    <row r="476" spans="1:3" x14ac:dyDescent="0.2">
      <c r="A476" s="7"/>
      <c r="B476" s="57"/>
      <c r="C476" s="58"/>
    </row>
    <row r="477" spans="1:3" x14ac:dyDescent="0.2">
      <c r="A477" s="7"/>
      <c r="B477" s="57"/>
      <c r="C477" s="58"/>
    </row>
    <row r="478" spans="1:3" x14ac:dyDescent="0.2">
      <c r="A478" s="7"/>
      <c r="B478" s="57"/>
      <c r="C478" s="58"/>
    </row>
    <row r="479" spans="1:3" x14ac:dyDescent="0.2">
      <c r="A479" s="7"/>
      <c r="B479" s="57"/>
      <c r="C479" s="58"/>
    </row>
    <row r="480" spans="1:3" x14ac:dyDescent="0.2">
      <c r="A480" s="7"/>
      <c r="B480" s="57"/>
      <c r="C480" s="58"/>
    </row>
    <row r="481" spans="1:3" x14ac:dyDescent="0.2">
      <c r="A481" s="7"/>
      <c r="B481" s="57"/>
      <c r="C481" s="58"/>
    </row>
    <row r="482" spans="1:3" x14ac:dyDescent="0.2">
      <c r="A482" s="7"/>
      <c r="B482" s="57"/>
      <c r="C482" s="58"/>
    </row>
    <row r="483" spans="1:3" x14ac:dyDescent="0.2">
      <c r="A483" s="7"/>
      <c r="B483" s="57"/>
      <c r="C483" s="58"/>
    </row>
    <row r="484" spans="1:3" x14ac:dyDescent="0.2">
      <c r="A484" s="7"/>
      <c r="B484" s="57"/>
      <c r="C484" s="58"/>
    </row>
    <row r="485" spans="1:3" x14ac:dyDescent="0.2">
      <c r="A485" s="7"/>
      <c r="B485" s="57"/>
      <c r="C485" s="58"/>
    </row>
    <row r="486" spans="1:3" x14ac:dyDescent="0.2">
      <c r="A486" s="7"/>
      <c r="B486" s="57"/>
      <c r="C486" s="58"/>
    </row>
    <row r="487" spans="1:3" x14ac:dyDescent="0.2">
      <c r="A487" s="7"/>
      <c r="B487" s="57"/>
      <c r="C487" s="58"/>
    </row>
    <row r="488" spans="1:3" x14ac:dyDescent="0.2">
      <c r="A488" s="7"/>
      <c r="B488" s="57"/>
      <c r="C488" s="58"/>
    </row>
    <row r="489" spans="1:3" x14ac:dyDescent="0.2">
      <c r="A489" s="7"/>
      <c r="B489" s="57"/>
      <c r="C489" s="58"/>
    </row>
    <row r="490" spans="1:3" x14ac:dyDescent="0.2">
      <c r="A490" s="7"/>
      <c r="B490" s="57"/>
      <c r="C490" s="58"/>
    </row>
    <row r="491" spans="1:3" x14ac:dyDescent="0.2">
      <c r="A491" s="7"/>
      <c r="B491" s="57"/>
      <c r="C491" s="58"/>
    </row>
    <row r="492" spans="1:3" x14ac:dyDescent="0.2">
      <c r="A492" s="7"/>
      <c r="B492" s="57"/>
      <c r="C492" s="58"/>
    </row>
    <row r="493" spans="1:3" x14ac:dyDescent="0.2">
      <c r="A493" s="7"/>
      <c r="B493" s="57"/>
      <c r="C493" s="58"/>
    </row>
    <row r="494" spans="1:3" x14ac:dyDescent="0.2">
      <c r="A494" s="7"/>
      <c r="B494" s="57"/>
      <c r="C494" s="58"/>
    </row>
    <row r="495" spans="1:3" x14ac:dyDescent="0.2">
      <c r="A495" s="7"/>
      <c r="B495" s="57"/>
      <c r="C495" s="58"/>
    </row>
    <row r="496" spans="1:3" x14ac:dyDescent="0.2">
      <c r="A496" s="7"/>
      <c r="B496" s="57"/>
      <c r="C496" s="58"/>
    </row>
    <row r="497" spans="1:3" x14ac:dyDescent="0.2">
      <c r="A497" s="7"/>
      <c r="B497" s="57"/>
      <c r="C497" s="58"/>
    </row>
    <row r="498" spans="1:3" x14ac:dyDescent="0.2">
      <c r="A498" s="7"/>
      <c r="B498" s="57"/>
      <c r="C498" s="58"/>
    </row>
    <row r="499" spans="1:3" x14ac:dyDescent="0.2">
      <c r="A499" s="7"/>
      <c r="B499" s="57"/>
      <c r="C499" s="58"/>
    </row>
    <row r="500" spans="1:3" x14ac:dyDescent="0.2">
      <c r="A500" s="7"/>
      <c r="B500" s="57"/>
      <c r="C500" s="58"/>
    </row>
    <row r="501" spans="1:3" x14ac:dyDescent="0.2">
      <c r="A501" s="7"/>
      <c r="B501" s="57"/>
      <c r="C501" s="58"/>
    </row>
    <row r="502" spans="1:3" x14ac:dyDescent="0.2">
      <c r="A502" s="7"/>
      <c r="B502" s="57"/>
      <c r="C502" s="58"/>
    </row>
    <row r="503" spans="1:3" x14ac:dyDescent="0.2">
      <c r="A503" s="7"/>
      <c r="B503" s="57"/>
      <c r="C503" s="58"/>
    </row>
    <row r="504" spans="1:3" x14ac:dyDescent="0.2">
      <c r="A504" s="7"/>
      <c r="B504" s="57"/>
      <c r="C504" s="58"/>
    </row>
    <row r="505" spans="1:3" x14ac:dyDescent="0.2">
      <c r="A505" s="7"/>
      <c r="B505" s="57"/>
      <c r="C505" s="58"/>
    </row>
    <row r="506" spans="1:3" x14ac:dyDescent="0.2">
      <c r="A506" s="7"/>
      <c r="B506" s="57"/>
      <c r="C506" s="58"/>
    </row>
    <row r="507" spans="1:3" x14ac:dyDescent="0.2">
      <c r="A507" s="7"/>
      <c r="B507" s="57"/>
      <c r="C507" s="58"/>
    </row>
    <row r="508" spans="1:3" x14ac:dyDescent="0.2">
      <c r="A508" s="7"/>
      <c r="B508" s="57"/>
      <c r="C508" s="58"/>
    </row>
    <row r="509" spans="1:3" x14ac:dyDescent="0.2">
      <c r="A509" s="7"/>
      <c r="B509" s="57"/>
      <c r="C509" s="58"/>
    </row>
    <row r="510" spans="1:3" x14ac:dyDescent="0.2">
      <c r="A510" s="7"/>
      <c r="B510" s="57"/>
      <c r="C510" s="58"/>
    </row>
    <row r="511" spans="1:3" x14ac:dyDescent="0.2">
      <c r="A511" s="7"/>
      <c r="B511" s="57"/>
      <c r="C511" s="58"/>
    </row>
    <row r="512" spans="1:3" x14ac:dyDescent="0.2">
      <c r="A512" s="7"/>
      <c r="B512" s="57"/>
      <c r="C512" s="58"/>
    </row>
    <row r="513" spans="1:3" x14ac:dyDescent="0.2">
      <c r="A513" s="7"/>
      <c r="B513" s="57"/>
      <c r="C513" s="58"/>
    </row>
    <row r="514" spans="1:3" x14ac:dyDescent="0.2">
      <c r="A514" s="7"/>
      <c r="B514" s="57"/>
      <c r="C514" s="58"/>
    </row>
    <row r="515" spans="1:3" x14ac:dyDescent="0.2">
      <c r="A515" s="7"/>
      <c r="B515" s="57"/>
      <c r="C515" s="58"/>
    </row>
    <row r="516" spans="1:3" x14ac:dyDescent="0.2">
      <c r="A516" s="7"/>
      <c r="B516" s="57"/>
      <c r="C516" s="58"/>
    </row>
    <row r="517" spans="1:3" x14ac:dyDescent="0.2">
      <c r="A517" s="7"/>
      <c r="B517" s="57"/>
      <c r="C517" s="58"/>
    </row>
    <row r="518" spans="1:3" x14ac:dyDescent="0.2">
      <c r="A518" s="7"/>
      <c r="B518" s="57"/>
      <c r="C518" s="58"/>
    </row>
    <row r="519" spans="1:3" x14ac:dyDescent="0.2">
      <c r="A519" s="7"/>
      <c r="B519" s="57"/>
      <c r="C519" s="58"/>
    </row>
    <row r="520" spans="1:3" x14ac:dyDescent="0.2">
      <c r="A520" s="7"/>
      <c r="B520" s="57"/>
      <c r="C520" s="58"/>
    </row>
    <row r="521" spans="1:3" x14ac:dyDescent="0.2">
      <c r="A521" s="7"/>
      <c r="B521" s="57"/>
      <c r="C521" s="58"/>
    </row>
    <row r="522" spans="1:3" x14ac:dyDescent="0.2">
      <c r="A522" s="7"/>
      <c r="B522" s="57"/>
      <c r="C522" s="58"/>
    </row>
    <row r="523" spans="1:3" x14ac:dyDescent="0.2">
      <c r="A523" s="7"/>
      <c r="B523" s="57"/>
      <c r="C523" s="58"/>
    </row>
    <row r="524" spans="1:3" x14ac:dyDescent="0.2">
      <c r="A524" s="7"/>
      <c r="B524" s="57"/>
      <c r="C524" s="58"/>
    </row>
    <row r="525" spans="1:3" x14ac:dyDescent="0.2">
      <c r="A525" s="7"/>
      <c r="B525" s="57"/>
      <c r="C525" s="58"/>
    </row>
    <row r="526" spans="1:3" x14ac:dyDescent="0.2">
      <c r="A526" s="7"/>
      <c r="B526" s="57"/>
      <c r="C526" s="58"/>
    </row>
    <row r="527" spans="1:3" x14ac:dyDescent="0.2">
      <c r="A527" s="7"/>
      <c r="B527" s="57"/>
      <c r="C527" s="58"/>
    </row>
    <row r="528" spans="1:3" x14ac:dyDescent="0.2">
      <c r="A528" s="7"/>
      <c r="B528" s="57"/>
      <c r="C528" s="58"/>
    </row>
    <row r="529" spans="1:3" x14ac:dyDescent="0.2">
      <c r="A529" s="7"/>
      <c r="B529" s="57"/>
      <c r="C529" s="58"/>
    </row>
    <row r="530" spans="1:3" x14ac:dyDescent="0.2">
      <c r="A530" s="7"/>
      <c r="B530" s="57"/>
      <c r="C530" s="58"/>
    </row>
    <row r="531" spans="1:3" x14ac:dyDescent="0.2">
      <c r="A531" s="7"/>
      <c r="B531" s="57"/>
      <c r="C531" s="58"/>
    </row>
    <row r="532" spans="1:3" x14ac:dyDescent="0.2">
      <c r="A532" s="7"/>
      <c r="B532" s="57"/>
      <c r="C532" s="58"/>
    </row>
    <row r="533" spans="1:3" x14ac:dyDescent="0.2">
      <c r="A533" s="7"/>
      <c r="B533" s="57"/>
      <c r="C533" s="58"/>
    </row>
    <row r="534" spans="1:3" x14ac:dyDescent="0.2">
      <c r="A534" s="7"/>
      <c r="B534" s="57"/>
      <c r="C534" s="58"/>
    </row>
    <row r="535" spans="1:3" x14ac:dyDescent="0.2">
      <c r="A535" s="7"/>
      <c r="B535" s="57"/>
      <c r="C535" s="58"/>
    </row>
    <row r="536" spans="1:3" x14ac:dyDescent="0.2">
      <c r="A536" s="7"/>
      <c r="B536" s="57"/>
      <c r="C536" s="58"/>
    </row>
    <row r="537" spans="1:3" x14ac:dyDescent="0.2">
      <c r="A537" s="7"/>
      <c r="B537" s="57"/>
      <c r="C537" s="58"/>
    </row>
    <row r="538" spans="1:3" x14ac:dyDescent="0.2">
      <c r="A538" s="7"/>
      <c r="B538" s="57"/>
      <c r="C538" s="58"/>
    </row>
    <row r="539" spans="1:3" x14ac:dyDescent="0.2">
      <c r="A539" s="7"/>
      <c r="B539" s="57"/>
      <c r="C539" s="58"/>
    </row>
    <row r="540" spans="1:3" x14ac:dyDescent="0.2">
      <c r="A540" s="7"/>
      <c r="B540" s="57"/>
      <c r="C540" s="58"/>
    </row>
    <row r="541" spans="1:3" x14ac:dyDescent="0.2">
      <c r="A541" s="7"/>
      <c r="B541" s="57"/>
      <c r="C541" s="58"/>
    </row>
    <row r="542" spans="1:3" x14ac:dyDescent="0.2">
      <c r="A542" s="7"/>
      <c r="B542" s="57"/>
      <c r="C542" s="58"/>
    </row>
    <row r="543" spans="1:3" x14ac:dyDescent="0.2">
      <c r="A543" s="7"/>
      <c r="B543" s="57"/>
      <c r="C543" s="58"/>
    </row>
    <row r="544" spans="1:3" x14ac:dyDescent="0.2">
      <c r="A544" s="7"/>
      <c r="B544" s="57"/>
      <c r="C544" s="58"/>
    </row>
    <row r="545" spans="1:3" x14ac:dyDescent="0.2">
      <c r="A545" s="7"/>
      <c r="B545" s="57"/>
      <c r="C545" s="58"/>
    </row>
    <row r="546" spans="1:3" x14ac:dyDescent="0.2">
      <c r="A546" s="7"/>
      <c r="B546" s="57"/>
      <c r="C546" s="58"/>
    </row>
    <row r="547" spans="1:3" x14ac:dyDescent="0.2">
      <c r="A547" s="7"/>
      <c r="B547" s="57"/>
      <c r="C547" s="58"/>
    </row>
    <row r="548" spans="1:3" x14ac:dyDescent="0.2">
      <c r="A548" s="7"/>
      <c r="B548" s="57"/>
      <c r="C548" s="58"/>
    </row>
    <row r="549" spans="1:3" x14ac:dyDescent="0.2">
      <c r="A549" s="7"/>
      <c r="B549" s="57"/>
      <c r="C549" s="58"/>
    </row>
    <row r="550" spans="1:3" x14ac:dyDescent="0.2">
      <c r="A550" s="7"/>
      <c r="B550" s="57"/>
      <c r="C550" s="58"/>
    </row>
    <row r="551" spans="1:3" x14ac:dyDescent="0.2">
      <c r="A551" s="7"/>
      <c r="B551" s="57"/>
      <c r="C551" s="58"/>
    </row>
    <row r="552" spans="1:3" x14ac:dyDescent="0.2">
      <c r="A552" s="7"/>
      <c r="B552" s="57"/>
      <c r="C552" s="58"/>
    </row>
    <row r="553" spans="1:3" x14ac:dyDescent="0.2">
      <c r="A553" s="7"/>
      <c r="B553" s="57"/>
      <c r="C553" s="58"/>
    </row>
    <row r="554" spans="1:3" x14ac:dyDescent="0.2">
      <c r="A554" s="7"/>
      <c r="B554" s="57"/>
      <c r="C554" s="58"/>
    </row>
    <row r="555" spans="1:3" x14ac:dyDescent="0.2">
      <c r="A555" s="7"/>
      <c r="B555" s="57"/>
      <c r="C555" s="58"/>
    </row>
    <row r="556" spans="1:3" x14ac:dyDescent="0.2">
      <c r="A556" s="7"/>
      <c r="B556" s="57"/>
      <c r="C556" s="58"/>
    </row>
    <row r="557" spans="1:3" x14ac:dyDescent="0.2">
      <c r="A557" s="7"/>
      <c r="B557" s="57"/>
      <c r="C557" s="58"/>
    </row>
    <row r="558" spans="1:3" x14ac:dyDescent="0.2">
      <c r="A558" s="7"/>
      <c r="B558" s="57"/>
      <c r="C558" s="58"/>
    </row>
    <row r="559" spans="1:3" x14ac:dyDescent="0.2">
      <c r="A559" s="7"/>
      <c r="B559" s="57"/>
      <c r="C559" s="58"/>
    </row>
    <row r="560" spans="1:3" x14ac:dyDescent="0.2">
      <c r="A560" s="7"/>
      <c r="B560" s="57"/>
      <c r="C560" s="58"/>
    </row>
    <row r="561" spans="1:3" x14ac:dyDescent="0.2">
      <c r="A561" s="7"/>
      <c r="B561" s="57"/>
      <c r="C561" s="58"/>
    </row>
    <row r="562" spans="1:3" x14ac:dyDescent="0.2">
      <c r="A562" s="7"/>
      <c r="B562" s="57"/>
      <c r="C562" s="58"/>
    </row>
    <row r="563" spans="1:3" x14ac:dyDescent="0.2">
      <c r="A563" s="7"/>
      <c r="B563" s="57"/>
      <c r="C563" s="58"/>
    </row>
    <row r="564" spans="1:3" x14ac:dyDescent="0.2">
      <c r="A564" s="7"/>
      <c r="B564" s="57"/>
      <c r="C564" s="58"/>
    </row>
    <row r="565" spans="1:3" x14ac:dyDescent="0.2">
      <c r="A565" s="7"/>
      <c r="B565" s="57"/>
      <c r="C565" s="58"/>
    </row>
    <row r="566" spans="1:3" x14ac:dyDescent="0.2">
      <c r="A566" s="7"/>
      <c r="B566" s="57"/>
      <c r="C566" s="58"/>
    </row>
    <row r="567" spans="1:3" x14ac:dyDescent="0.2">
      <c r="A567" s="7"/>
      <c r="B567" s="57"/>
      <c r="C567" s="58"/>
    </row>
    <row r="568" spans="1:3" x14ac:dyDescent="0.2">
      <c r="A568" s="7"/>
      <c r="B568" s="57"/>
      <c r="C568" s="58"/>
    </row>
    <row r="569" spans="1:3" x14ac:dyDescent="0.2">
      <c r="A569" s="7"/>
      <c r="B569" s="57"/>
      <c r="C569" s="58"/>
    </row>
    <row r="570" spans="1:3" x14ac:dyDescent="0.2">
      <c r="A570" s="7"/>
      <c r="B570" s="57"/>
      <c r="C570" s="58"/>
    </row>
    <row r="571" spans="1:3" x14ac:dyDescent="0.2">
      <c r="A571" s="7"/>
      <c r="B571" s="57"/>
      <c r="C571" s="58"/>
    </row>
    <row r="572" spans="1:3" x14ac:dyDescent="0.2">
      <c r="A572" s="7"/>
      <c r="B572" s="57"/>
      <c r="C572" s="58"/>
    </row>
    <row r="573" spans="1:3" x14ac:dyDescent="0.2">
      <c r="A573" s="7"/>
      <c r="B573" s="57"/>
      <c r="C573" s="58"/>
    </row>
    <row r="574" spans="1:3" x14ac:dyDescent="0.2">
      <c r="A574" s="7"/>
      <c r="B574" s="57"/>
      <c r="C574" s="58"/>
    </row>
    <row r="575" spans="1:3" x14ac:dyDescent="0.2">
      <c r="A575" s="7"/>
      <c r="B575" s="57"/>
      <c r="C575" s="58"/>
    </row>
    <row r="576" spans="1:3" x14ac:dyDescent="0.2">
      <c r="A576" s="7"/>
      <c r="B576" s="57"/>
      <c r="C576" s="58"/>
    </row>
    <row r="577" spans="1:3" x14ac:dyDescent="0.2">
      <c r="A577" s="7"/>
      <c r="B577" s="57"/>
      <c r="C577" s="58"/>
    </row>
    <row r="578" spans="1:3" x14ac:dyDescent="0.2">
      <c r="A578" s="7"/>
      <c r="B578" s="57"/>
      <c r="C578" s="58"/>
    </row>
    <row r="579" spans="1:3" x14ac:dyDescent="0.2">
      <c r="A579" s="7"/>
      <c r="B579" s="57"/>
      <c r="C579" s="58"/>
    </row>
    <row r="580" spans="1:3" x14ac:dyDescent="0.2">
      <c r="A580" s="7"/>
      <c r="B580" s="57"/>
      <c r="C580" s="58"/>
    </row>
    <row r="581" spans="1:3" x14ac:dyDescent="0.2">
      <c r="A581" s="7"/>
      <c r="B581" s="57"/>
      <c r="C581" s="58"/>
    </row>
    <row r="582" spans="1:3" x14ac:dyDescent="0.2">
      <c r="A582" s="7"/>
      <c r="B582" s="57"/>
      <c r="C582" s="58"/>
    </row>
    <row r="583" spans="1:3" x14ac:dyDescent="0.2">
      <c r="A583" s="7"/>
      <c r="B583" s="57"/>
      <c r="C583" s="58"/>
    </row>
    <row r="584" spans="1:3" x14ac:dyDescent="0.2">
      <c r="A584" s="7"/>
      <c r="B584" s="57"/>
      <c r="C584" s="58"/>
    </row>
    <row r="585" spans="1:3" x14ac:dyDescent="0.2">
      <c r="A585" s="7"/>
      <c r="B585" s="57"/>
      <c r="C585" s="58"/>
    </row>
    <row r="586" spans="1:3" x14ac:dyDescent="0.2">
      <c r="A586" s="7"/>
      <c r="B586" s="57"/>
      <c r="C586" s="58"/>
    </row>
    <row r="587" spans="1:3" x14ac:dyDescent="0.2">
      <c r="A587" s="7"/>
      <c r="B587" s="57"/>
      <c r="C587" s="58"/>
    </row>
    <row r="588" spans="1:3" x14ac:dyDescent="0.2">
      <c r="A588" s="7"/>
      <c r="B588" s="57"/>
      <c r="C588" s="58"/>
    </row>
    <row r="589" spans="1:3" x14ac:dyDescent="0.2">
      <c r="A589" s="7"/>
      <c r="B589" s="57"/>
      <c r="C589" s="58"/>
    </row>
    <row r="590" spans="1:3" x14ac:dyDescent="0.2">
      <c r="A590" s="7"/>
      <c r="B590" s="57"/>
      <c r="C590" s="58"/>
    </row>
    <row r="591" spans="1:3" x14ac:dyDescent="0.2">
      <c r="A591" s="7"/>
      <c r="B591" s="57"/>
      <c r="C591" s="58"/>
    </row>
    <row r="592" spans="1:3" x14ac:dyDescent="0.2">
      <c r="A592" s="7"/>
      <c r="B592" s="57"/>
      <c r="C592" s="58"/>
    </row>
    <row r="593" spans="1:3" x14ac:dyDescent="0.2">
      <c r="A593" s="7"/>
      <c r="B593" s="57"/>
      <c r="C593" s="58"/>
    </row>
    <row r="594" spans="1:3" x14ac:dyDescent="0.2">
      <c r="A594" s="7"/>
      <c r="B594" s="57"/>
      <c r="C594" s="58"/>
    </row>
    <row r="595" spans="1:3" x14ac:dyDescent="0.2">
      <c r="A595" s="7"/>
      <c r="B595" s="57"/>
      <c r="C595" s="58"/>
    </row>
    <row r="596" spans="1:3" x14ac:dyDescent="0.2">
      <c r="A596" s="7"/>
      <c r="B596" s="57"/>
      <c r="C596" s="58"/>
    </row>
    <row r="597" spans="1:3" x14ac:dyDescent="0.2">
      <c r="A597" s="7"/>
      <c r="B597" s="57"/>
      <c r="C597" s="58"/>
    </row>
    <row r="598" spans="1:3" x14ac:dyDescent="0.2">
      <c r="A598" s="7"/>
      <c r="B598" s="57"/>
      <c r="C598" s="58"/>
    </row>
    <row r="599" spans="1:3" x14ac:dyDescent="0.2">
      <c r="A599" s="7"/>
      <c r="B599" s="57"/>
      <c r="C599" s="58"/>
    </row>
    <row r="600" spans="1:3" x14ac:dyDescent="0.2">
      <c r="A600" s="7"/>
      <c r="B600" s="57"/>
      <c r="C600" s="58"/>
    </row>
    <row r="601" spans="1:3" x14ac:dyDescent="0.2">
      <c r="A601" s="7"/>
      <c r="B601" s="57"/>
      <c r="C601" s="58"/>
    </row>
    <row r="602" spans="1:3" x14ac:dyDescent="0.2">
      <c r="A602" s="7"/>
      <c r="B602" s="57"/>
      <c r="C602" s="58"/>
    </row>
    <row r="603" spans="1:3" x14ac:dyDescent="0.2">
      <c r="A603" s="7"/>
      <c r="B603" s="57"/>
      <c r="C603" s="58"/>
    </row>
    <row r="604" spans="1:3" x14ac:dyDescent="0.2">
      <c r="A604" s="7"/>
      <c r="B604" s="57"/>
      <c r="C604" s="58"/>
    </row>
    <row r="605" spans="1:3" x14ac:dyDescent="0.2">
      <c r="A605" s="7"/>
      <c r="B605" s="57"/>
      <c r="C605" s="58"/>
    </row>
    <row r="606" spans="1:3" x14ac:dyDescent="0.2">
      <c r="A606" s="7"/>
      <c r="B606" s="57"/>
      <c r="C606" s="58"/>
    </row>
    <row r="607" spans="1:3" x14ac:dyDescent="0.2">
      <c r="A607" s="7"/>
      <c r="B607" s="57"/>
      <c r="C607" s="58"/>
    </row>
    <row r="608" spans="1:3" x14ac:dyDescent="0.2">
      <c r="A608" s="7"/>
      <c r="B608" s="57"/>
      <c r="C608" s="58"/>
    </row>
    <row r="609" spans="1:3" x14ac:dyDescent="0.2">
      <c r="A609" s="7"/>
      <c r="B609" s="57"/>
      <c r="C609" s="58"/>
    </row>
    <row r="610" spans="1:3" x14ac:dyDescent="0.2">
      <c r="A610" s="7"/>
      <c r="B610" s="57"/>
      <c r="C610" s="58"/>
    </row>
    <row r="611" spans="1:3" x14ac:dyDescent="0.2">
      <c r="A611" s="7"/>
      <c r="B611" s="57"/>
      <c r="C611" s="58"/>
    </row>
    <row r="612" spans="1:3" x14ac:dyDescent="0.2">
      <c r="A612" s="7"/>
      <c r="B612" s="57"/>
      <c r="C612" s="58"/>
    </row>
    <row r="613" spans="1:3" x14ac:dyDescent="0.2">
      <c r="A613" s="7"/>
      <c r="B613" s="57"/>
      <c r="C613" s="58"/>
    </row>
    <row r="614" spans="1:3" x14ac:dyDescent="0.2">
      <c r="A614" s="7"/>
      <c r="B614" s="57"/>
      <c r="C614" s="58"/>
    </row>
    <row r="615" spans="1:3" x14ac:dyDescent="0.2">
      <c r="A615" s="7"/>
      <c r="B615" s="57"/>
      <c r="C615" s="58"/>
    </row>
    <row r="616" spans="1:3" x14ac:dyDescent="0.2">
      <c r="A616" s="7"/>
      <c r="B616" s="57"/>
      <c r="C616" s="58"/>
    </row>
    <row r="617" spans="1:3" x14ac:dyDescent="0.2">
      <c r="A617" s="7"/>
      <c r="B617" s="57"/>
      <c r="C617" s="58"/>
    </row>
    <row r="618" spans="1:3" x14ac:dyDescent="0.2">
      <c r="A618" s="7"/>
      <c r="B618" s="57"/>
      <c r="C618" s="58"/>
    </row>
    <row r="619" spans="1:3" x14ac:dyDescent="0.2">
      <c r="A619" s="7"/>
      <c r="B619" s="57"/>
      <c r="C619" s="58"/>
    </row>
    <row r="620" spans="1:3" x14ac:dyDescent="0.2">
      <c r="A620" s="7"/>
      <c r="B620" s="57"/>
      <c r="C620" s="58"/>
    </row>
    <row r="621" spans="1:3" x14ac:dyDescent="0.2">
      <c r="A621" s="7"/>
      <c r="B621" s="57"/>
      <c r="C621" s="58"/>
    </row>
    <row r="622" spans="1:3" x14ac:dyDescent="0.2">
      <c r="A622" s="7"/>
      <c r="B622" s="57"/>
      <c r="C622" s="58"/>
    </row>
    <row r="623" spans="1:3" x14ac:dyDescent="0.2">
      <c r="A623" s="7"/>
      <c r="B623" s="57"/>
      <c r="C623" s="58"/>
    </row>
    <row r="624" spans="1:3" x14ac:dyDescent="0.2">
      <c r="A624" s="7"/>
      <c r="B624" s="57"/>
      <c r="C624" s="58"/>
    </row>
    <row r="625" spans="1:3" x14ac:dyDescent="0.2">
      <c r="A625" s="7"/>
      <c r="B625" s="57"/>
      <c r="C625" s="58"/>
    </row>
    <row r="626" spans="1:3" x14ac:dyDescent="0.2">
      <c r="A626" s="7"/>
      <c r="B626" s="57"/>
      <c r="C626" s="58"/>
    </row>
    <row r="627" spans="1:3" x14ac:dyDescent="0.2">
      <c r="A627" s="7"/>
      <c r="B627" s="57"/>
      <c r="C627" s="58"/>
    </row>
    <row r="628" spans="1:3" x14ac:dyDescent="0.2">
      <c r="A628" s="7"/>
      <c r="B628" s="57"/>
      <c r="C628" s="58"/>
    </row>
    <row r="629" spans="1:3" x14ac:dyDescent="0.2">
      <c r="A629" s="7"/>
      <c r="B629" s="57"/>
      <c r="C629" s="58"/>
    </row>
    <row r="630" spans="1:3" x14ac:dyDescent="0.2">
      <c r="A630" s="7"/>
      <c r="B630" s="57"/>
      <c r="C630" s="58"/>
    </row>
    <row r="631" spans="1:3" x14ac:dyDescent="0.2">
      <c r="A631" s="7"/>
      <c r="B631" s="57"/>
      <c r="C631" s="58"/>
    </row>
    <row r="632" spans="1:3" x14ac:dyDescent="0.2">
      <c r="A632" s="7"/>
      <c r="B632" s="57"/>
      <c r="C632" s="58"/>
    </row>
    <row r="633" spans="1:3" x14ac:dyDescent="0.2">
      <c r="A633" s="7"/>
      <c r="B633" s="57"/>
      <c r="C633" s="58"/>
    </row>
    <row r="634" spans="1:3" x14ac:dyDescent="0.2">
      <c r="A634" s="7"/>
      <c r="B634" s="57"/>
      <c r="C634" s="58"/>
    </row>
    <row r="635" spans="1:3" x14ac:dyDescent="0.2">
      <c r="A635" s="7"/>
      <c r="B635" s="57"/>
      <c r="C635" s="58"/>
    </row>
    <row r="636" spans="1:3" x14ac:dyDescent="0.2">
      <c r="A636" s="7"/>
      <c r="B636" s="57"/>
      <c r="C636" s="58"/>
    </row>
    <row r="637" spans="1:3" x14ac:dyDescent="0.2">
      <c r="A637" s="7"/>
      <c r="B637" s="57"/>
      <c r="C637" s="58"/>
    </row>
    <row r="638" spans="1:3" x14ac:dyDescent="0.2">
      <c r="A638" s="7"/>
      <c r="B638" s="57"/>
      <c r="C638" s="58"/>
    </row>
    <row r="639" spans="1:3" x14ac:dyDescent="0.2">
      <c r="A639" s="7"/>
      <c r="B639" s="57"/>
      <c r="C639" s="58"/>
    </row>
    <row r="640" spans="1:3" x14ac:dyDescent="0.2">
      <c r="A640" s="7"/>
      <c r="B640" s="57"/>
      <c r="C640" s="58"/>
    </row>
    <row r="641" spans="1:3" x14ac:dyDescent="0.2">
      <c r="A641" s="7"/>
      <c r="B641" s="57"/>
      <c r="C641" s="58"/>
    </row>
    <row r="642" spans="1:3" x14ac:dyDescent="0.2">
      <c r="A642" s="7"/>
      <c r="B642" s="57"/>
      <c r="C642" s="58"/>
    </row>
    <row r="643" spans="1:3" x14ac:dyDescent="0.2">
      <c r="A643" s="7"/>
      <c r="B643" s="57"/>
      <c r="C643" s="58"/>
    </row>
    <row r="644" spans="1:3" x14ac:dyDescent="0.2">
      <c r="A644" s="7"/>
      <c r="B644" s="57"/>
      <c r="C644" s="58"/>
    </row>
    <row r="645" spans="1:3" x14ac:dyDescent="0.2">
      <c r="A645" s="7"/>
      <c r="B645" s="57"/>
      <c r="C645" s="58"/>
    </row>
    <row r="646" spans="1:3" x14ac:dyDescent="0.2">
      <c r="A646" s="7"/>
      <c r="B646" s="57"/>
      <c r="C646" s="58"/>
    </row>
    <row r="647" spans="1:3" x14ac:dyDescent="0.2">
      <c r="A647" s="7"/>
      <c r="B647" s="57"/>
      <c r="C647" s="58"/>
    </row>
    <row r="648" spans="1:3" x14ac:dyDescent="0.2">
      <c r="A648" s="7"/>
      <c r="B648" s="57"/>
      <c r="C648" s="58"/>
    </row>
    <row r="649" spans="1:3" x14ac:dyDescent="0.2">
      <c r="A649" s="7"/>
      <c r="B649" s="57"/>
      <c r="C649" s="58"/>
    </row>
    <row r="650" spans="1:3" x14ac:dyDescent="0.2">
      <c r="A650" s="7"/>
      <c r="B650" s="57"/>
      <c r="C650" s="58"/>
    </row>
    <row r="651" spans="1:3" x14ac:dyDescent="0.2">
      <c r="A651" s="7"/>
      <c r="B651" s="57"/>
      <c r="C651" s="58"/>
    </row>
    <row r="652" spans="1:3" x14ac:dyDescent="0.2">
      <c r="A652" s="7"/>
      <c r="B652" s="57"/>
      <c r="C652" s="58"/>
    </row>
    <row r="653" spans="1:3" x14ac:dyDescent="0.2">
      <c r="A653" s="7"/>
      <c r="B653" s="57"/>
      <c r="C653" s="58"/>
    </row>
    <row r="654" spans="1:3" x14ac:dyDescent="0.2">
      <c r="A654" s="7"/>
      <c r="B654" s="57"/>
      <c r="C654" s="58"/>
    </row>
    <row r="655" spans="1:3" x14ac:dyDescent="0.2">
      <c r="A655" s="7"/>
      <c r="B655" s="57"/>
      <c r="C655" s="58"/>
    </row>
    <row r="656" spans="1:3" x14ac:dyDescent="0.2">
      <c r="A656" s="7"/>
      <c r="B656" s="57"/>
      <c r="C656" s="58"/>
    </row>
    <row r="657" spans="1:3" x14ac:dyDescent="0.2">
      <c r="A657" s="7"/>
      <c r="B657" s="57"/>
      <c r="C657" s="58"/>
    </row>
    <row r="658" spans="1:3" x14ac:dyDescent="0.2">
      <c r="A658" s="7"/>
      <c r="B658" s="57"/>
      <c r="C658" s="58"/>
    </row>
    <row r="659" spans="1:3" x14ac:dyDescent="0.2">
      <c r="A659" s="7"/>
      <c r="B659" s="57"/>
      <c r="C659" s="58"/>
    </row>
    <row r="660" spans="1:3" x14ac:dyDescent="0.2">
      <c r="A660" s="7"/>
      <c r="B660" s="57"/>
      <c r="C660" s="58"/>
    </row>
    <row r="661" spans="1:3" x14ac:dyDescent="0.2">
      <c r="A661" s="7"/>
      <c r="B661" s="57"/>
      <c r="C661" s="58"/>
    </row>
    <row r="662" spans="1:3" x14ac:dyDescent="0.2">
      <c r="A662" s="7"/>
      <c r="B662" s="57"/>
      <c r="C662" s="58"/>
    </row>
    <row r="663" spans="1:3" x14ac:dyDescent="0.2">
      <c r="A663" s="7"/>
      <c r="B663" s="57"/>
      <c r="C663" s="58"/>
    </row>
    <row r="664" spans="1:3" x14ac:dyDescent="0.2">
      <c r="A664" s="7"/>
      <c r="B664" s="57"/>
      <c r="C664" s="58"/>
    </row>
    <row r="665" spans="1:3" x14ac:dyDescent="0.2">
      <c r="A665" s="7"/>
      <c r="B665" s="57"/>
      <c r="C665" s="58"/>
    </row>
    <row r="666" spans="1:3" x14ac:dyDescent="0.2">
      <c r="A666" s="7"/>
      <c r="B666" s="57"/>
      <c r="C666" s="58"/>
    </row>
    <row r="667" spans="1:3" x14ac:dyDescent="0.2">
      <c r="A667" s="7"/>
      <c r="B667" s="57"/>
      <c r="C667" s="58"/>
    </row>
    <row r="668" spans="1:3" x14ac:dyDescent="0.2">
      <c r="A668" s="7"/>
      <c r="B668" s="57"/>
      <c r="C668" s="58"/>
    </row>
    <row r="669" spans="1:3" x14ac:dyDescent="0.2">
      <c r="A669" s="7"/>
      <c r="B669" s="57"/>
      <c r="C669" s="58"/>
    </row>
    <row r="670" spans="1:3" x14ac:dyDescent="0.2">
      <c r="A670" s="7"/>
      <c r="B670" s="57"/>
      <c r="C670" s="58"/>
    </row>
    <row r="671" spans="1:3" x14ac:dyDescent="0.2">
      <c r="A671" s="7"/>
      <c r="B671" s="57"/>
      <c r="C671" s="58"/>
    </row>
    <row r="672" spans="1:3" x14ac:dyDescent="0.2">
      <c r="A672" s="7"/>
      <c r="B672" s="57"/>
      <c r="C672" s="58"/>
    </row>
    <row r="673" spans="1:3" x14ac:dyDescent="0.2">
      <c r="A673" s="7"/>
      <c r="B673" s="57"/>
      <c r="C673" s="58"/>
    </row>
    <row r="674" spans="1:3" x14ac:dyDescent="0.2">
      <c r="A674" s="7"/>
      <c r="B674" s="57"/>
      <c r="C674" s="58"/>
    </row>
    <row r="675" spans="1:3" x14ac:dyDescent="0.2">
      <c r="A675" s="7"/>
      <c r="B675" s="57"/>
      <c r="C675" s="58"/>
    </row>
    <row r="676" spans="1:3" x14ac:dyDescent="0.2">
      <c r="A676" s="7"/>
      <c r="B676" s="57"/>
      <c r="C676" s="58"/>
    </row>
    <row r="677" spans="1:3" x14ac:dyDescent="0.2">
      <c r="A677" s="7"/>
      <c r="B677" s="57"/>
      <c r="C677" s="58"/>
    </row>
    <row r="678" spans="1:3" x14ac:dyDescent="0.2">
      <c r="A678" s="7"/>
      <c r="B678" s="57"/>
      <c r="C678" s="58"/>
    </row>
    <row r="679" spans="1:3" x14ac:dyDescent="0.2">
      <c r="A679" s="7"/>
      <c r="B679" s="57"/>
      <c r="C679" s="58"/>
    </row>
    <row r="680" spans="1:3" x14ac:dyDescent="0.2">
      <c r="A680" s="7"/>
      <c r="B680" s="57"/>
      <c r="C680" s="58"/>
    </row>
    <row r="681" spans="1:3" x14ac:dyDescent="0.2">
      <c r="A681" s="7"/>
      <c r="B681" s="57"/>
      <c r="C681" s="58"/>
    </row>
    <row r="682" spans="1:3" x14ac:dyDescent="0.2">
      <c r="A682" s="7"/>
      <c r="B682" s="57"/>
      <c r="C682" s="58"/>
    </row>
    <row r="683" spans="1:3" x14ac:dyDescent="0.2">
      <c r="A683" s="7"/>
      <c r="B683" s="57"/>
      <c r="C683" s="58"/>
    </row>
    <row r="684" spans="1:3" x14ac:dyDescent="0.2">
      <c r="A684" s="7"/>
      <c r="B684" s="57"/>
      <c r="C684" s="58"/>
    </row>
    <row r="685" spans="1:3" x14ac:dyDescent="0.2">
      <c r="A685" s="7"/>
      <c r="B685" s="57"/>
      <c r="C685" s="58"/>
    </row>
    <row r="686" spans="1:3" x14ac:dyDescent="0.2">
      <c r="A686" s="7"/>
      <c r="B686" s="57"/>
      <c r="C686" s="58"/>
    </row>
    <row r="687" spans="1:3" x14ac:dyDescent="0.2">
      <c r="A687" s="7"/>
      <c r="B687" s="57"/>
      <c r="C687" s="58"/>
    </row>
    <row r="688" spans="1:3" x14ac:dyDescent="0.2">
      <c r="A688" s="7"/>
      <c r="B688" s="57"/>
      <c r="C688" s="58"/>
    </row>
    <row r="689" spans="1:3" x14ac:dyDescent="0.2">
      <c r="A689" s="7"/>
      <c r="B689" s="57"/>
      <c r="C689" s="58"/>
    </row>
    <row r="690" spans="1:3" x14ac:dyDescent="0.2">
      <c r="A690" s="7"/>
      <c r="B690" s="57"/>
      <c r="C690" s="58"/>
    </row>
    <row r="691" spans="1:3" x14ac:dyDescent="0.2">
      <c r="A691" s="7"/>
      <c r="B691" s="57"/>
      <c r="C691" s="58"/>
    </row>
    <row r="692" spans="1:3" x14ac:dyDescent="0.2">
      <c r="A692" s="7"/>
      <c r="B692" s="57"/>
      <c r="C692" s="58"/>
    </row>
    <row r="693" spans="1:3" x14ac:dyDescent="0.2">
      <c r="A693" s="7"/>
      <c r="B693" s="57"/>
      <c r="C693" s="58"/>
    </row>
    <row r="694" spans="1:3" x14ac:dyDescent="0.2">
      <c r="A694" s="7"/>
      <c r="B694" s="57"/>
      <c r="C694" s="58"/>
    </row>
    <row r="695" spans="1:3" x14ac:dyDescent="0.2">
      <c r="A695" s="7"/>
      <c r="B695" s="57"/>
      <c r="C695" s="58"/>
    </row>
    <row r="696" spans="1:3" x14ac:dyDescent="0.2">
      <c r="A696" s="7"/>
      <c r="B696" s="57"/>
      <c r="C696" s="58"/>
    </row>
    <row r="697" spans="1:3" x14ac:dyDescent="0.2">
      <c r="A697" s="7"/>
      <c r="B697" s="57"/>
      <c r="C697" s="58"/>
    </row>
    <row r="698" spans="1:3" x14ac:dyDescent="0.2">
      <c r="A698" s="7"/>
      <c r="B698" s="57"/>
      <c r="C698" s="58"/>
    </row>
    <row r="699" spans="1:3" x14ac:dyDescent="0.2">
      <c r="A699" s="7"/>
      <c r="B699" s="57"/>
      <c r="C699" s="58"/>
    </row>
    <row r="700" spans="1:3" x14ac:dyDescent="0.2">
      <c r="A700" s="7"/>
      <c r="B700" s="57"/>
      <c r="C700" s="58"/>
    </row>
    <row r="701" spans="1:3" x14ac:dyDescent="0.2">
      <c r="A701" s="7"/>
      <c r="B701" s="57"/>
      <c r="C701" s="58"/>
    </row>
    <row r="702" spans="1:3" x14ac:dyDescent="0.2">
      <c r="A702" s="7"/>
      <c r="B702" s="57"/>
      <c r="C702" s="58"/>
    </row>
    <row r="703" spans="1:3" x14ac:dyDescent="0.2">
      <c r="A703" s="7"/>
      <c r="B703" s="57"/>
      <c r="C703" s="58"/>
    </row>
    <row r="704" spans="1:3" x14ac:dyDescent="0.2">
      <c r="A704" s="7"/>
      <c r="B704" s="57"/>
      <c r="C704" s="58"/>
    </row>
    <row r="705" spans="1:3" x14ac:dyDescent="0.2">
      <c r="A705" s="7"/>
      <c r="B705" s="57"/>
      <c r="C705" s="58"/>
    </row>
    <row r="706" spans="1:3" x14ac:dyDescent="0.2">
      <c r="A706" s="7"/>
      <c r="B706" s="57"/>
      <c r="C706" s="58"/>
    </row>
    <row r="707" spans="1:3" x14ac:dyDescent="0.2">
      <c r="A707" s="7"/>
      <c r="B707" s="57"/>
      <c r="C707" s="58"/>
    </row>
    <row r="708" spans="1:3" x14ac:dyDescent="0.2">
      <c r="A708" s="7"/>
      <c r="B708" s="57"/>
      <c r="C708" s="58"/>
    </row>
    <row r="709" spans="1:3" x14ac:dyDescent="0.2">
      <c r="A709" s="7"/>
      <c r="B709" s="57"/>
      <c r="C709" s="58"/>
    </row>
    <row r="710" spans="1:3" x14ac:dyDescent="0.2">
      <c r="A710" s="7"/>
      <c r="B710" s="57"/>
      <c r="C710" s="58"/>
    </row>
    <row r="711" spans="1:3" x14ac:dyDescent="0.2">
      <c r="A711" s="7"/>
      <c r="B711" s="57"/>
      <c r="C711" s="58"/>
    </row>
    <row r="712" spans="1:3" x14ac:dyDescent="0.2">
      <c r="A712" s="7"/>
      <c r="B712" s="57"/>
      <c r="C712" s="58"/>
    </row>
    <row r="713" spans="1:3" x14ac:dyDescent="0.2">
      <c r="A713" s="7"/>
      <c r="B713" s="57"/>
      <c r="C713" s="58"/>
    </row>
    <row r="714" spans="1:3" x14ac:dyDescent="0.2">
      <c r="A714" s="7"/>
      <c r="B714" s="57"/>
      <c r="C714" s="58"/>
    </row>
    <row r="715" spans="1:3" x14ac:dyDescent="0.2">
      <c r="A715" s="7"/>
      <c r="B715" s="57"/>
      <c r="C715" s="58"/>
    </row>
    <row r="716" spans="1:3" x14ac:dyDescent="0.2">
      <c r="A716" s="7"/>
      <c r="B716" s="57"/>
      <c r="C716" s="58"/>
    </row>
    <row r="717" spans="1:3" x14ac:dyDescent="0.2">
      <c r="A717" s="7"/>
      <c r="B717" s="57"/>
      <c r="C717" s="58"/>
    </row>
    <row r="718" spans="1:3" x14ac:dyDescent="0.2">
      <c r="A718" s="7"/>
      <c r="B718" s="57"/>
      <c r="C718" s="58"/>
    </row>
    <row r="719" spans="1:3" x14ac:dyDescent="0.2">
      <c r="A719" s="7"/>
      <c r="B719" s="57"/>
      <c r="C719" s="58"/>
    </row>
    <row r="720" spans="1:3" x14ac:dyDescent="0.2">
      <c r="A720" s="7"/>
      <c r="B720" s="57"/>
      <c r="C720" s="58"/>
    </row>
    <row r="721" spans="1:3" x14ac:dyDescent="0.2">
      <c r="A721" s="7"/>
      <c r="B721" s="57"/>
      <c r="C721" s="58"/>
    </row>
    <row r="722" spans="1:3" x14ac:dyDescent="0.2">
      <c r="A722" s="7"/>
      <c r="B722" s="57"/>
      <c r="C722" s="58"/>
    </row>
    <row r="723" spans="1:3" x14ac:dyDescent="0.2">
      <c r="A723" s="7"/>
      <c r="B723" s="57"/>
      <c r="C723" s="58"/>
    </row>
    <row r="724" spans="1:3" x14ac:dyDescent="0.2">
      <c r="A724" s="7"/>
      <c r="B724" s="57"/>
      <c r="C724" s="58"/>
    </row>
    <row r="725" spans="1:3" x14ac:dyDescent="0.2">
      <c r="A725" s="7"/>
      <c r="B725" s="57"/>
      <c r="C725" s="58"/>
    </row>
    <row r="726" spans="1:3" x14ac:dyDescent="0.2">
      <c r="A726" s="7"/>
      <c r="B726" s="57"/>
      <c r="C726" s="58"/>
    </row>
    <row r="727" spans="1:3" x14ac:dyDescent="0.2">
      <c r="A727" s="7"/>
      <c r="B727" s="57"/>
      <c r="C727" s="58"/>
    </row>
    <row r="728" spans="1:3" x14ac:dyDescent="0.2">
      <c r="A728" s="7"/>
      <c r="B728" s="57"/>
      <c r="C728" s="58"/>
    </row>
    <row r="729" spans="1:3" x14ac:dyDescent="0.2">
      <c r="A729" s="7"/>
      <c r="B729" s="57"/>
      <c r="C729" s="58"/>
    </row>
    <row r="730" spans="1:3" x14ac:dyDescent="0.2">
      <c r="A730" s="7"/>
      <c r="B730" s="57"/>
      <c r="C730" s="58"/>
    </row>
    <row r="731" spans="1:3" x14ac:dyDescent="0.2">
      <c r="A731" s="7"/>
      <c r="B731" s="57"/>
      <c r="C731" s="58"/>
    </row>
    <row r="732" spans="1:3" x14ac:dyDescent="0.2">
      <c r="A732" s="7"/>
      <c r="B732" s="57"/>
      <c r="C732" s="58"/>
    </row>
    <row r="733" spans="1:3" x14ac:dyDescent="0.2">
      <c r="A733" s="7"/>
      <c r="B733" s="57"/>
      <c r="C733" s="58"/>
    </row>
    <row r="734" spans="1:3" x14ac:dyDescent="0.2">
      <c r="A734" s="7"/>
      <c r="B734" s="57"/>
      <c r="C734" s="58"/>
    </row>
    <row r="735" spans="1:3" x14ac:dyDescent="0.2">
      <c r="A735" s="7"/>
      <c r="B735" s="57"/>
      <c r="C735" s="58"/>
    </row>
    <row r="736" spans="1:3" x14ac:dyDescent="0.2">
      <c r="A736" s="7"/>
      <c r="B736" s="57"/>
      <c r="C736" s="58"/>
    </row>
    <row r="737" spans="1:3" x14ac:dyDescent="0.2">
      <c r="A737" s="7"/>
      <c r="B737" s="57"/>
      <c r="C737" s="58"/>
    </row>
    <row r="738" spans="1:3" x14ac:dyDescent="0.2">
      <c r="A738" s="7"/>
      <c r="B738" s="57"/>
      <c r="C738" s="58"/>
    </row>
    <row r="739" spans="1:3" x14ac:dyDescent="0.2">
      <c r="A739" s="7"/>
      <c r="B739" s="57"/>
      <c r="C739" s="58"/>
    </row>
    <row r="740" spans="1:3" x14ac:dyDescent="0.2">
      <c r="A740" s="7"/>
      <c r="B740" s="57"/>
      <c r="C740" s="58"/>
    </row>
    <row r="741" spans="1:3" x14ac:dyDescent="0.2">
      <c r="A741" s="7"/>
      <c r="B741" s="57"/>
      <c r="C741" s="58"/>
    </row>
    <row r="742" spans="1:3" x14ac:dyDescent="0.2">
      <c r="A742" s="7"/>
      <c r="B742" s="57"/>
      <c r="C742" s="58"/>
    </row>
    <row r="743" spans="1:3" x14ac:dyDescent="0.2">
      <c r="A743" s="7"/>
      <c r="B743" s="57"/>
      <c r="C743" s="58"/>
    </row>
    <row r="744" spans="1:3" x14ac:dyDescent="0.2">
      <c r="A744" s="7"/>
      <c r="B744" s="57"/>
      <c r="C744" s="58"/>
    </row>
    <row r="745" spans="1:3" x14ac:dyDescent="0.2">
      <c r="A745" s="7"/>
      <c r="B745" s="57"/>
      <c r="C745" s="58"/>
    </row>
    <row r="746" spans="1:3" x14ac:dyDescent="0.2">
      <c r="A746" s="7"/>
      <c r="B746" s="57"/>
      <c r="C746" s="58"/>
    </row>
    <row r="747" spans="1:3" x14ac:dyDescent="0.2">
      <c r="A747" s="7"/>
      <c r="B747" s="57"/>
      <c r="C747" s="58"/>
    </row>
    <row r="748" spans="1:3" x14ac:dyDescent="0.2">
      <c r="A748" s="7"/>
      <c r="B748" s="57"/>
      <c r="C748" s="58"/>
    </row>
    <row r="749" spans="1:3" x14ac:dyDescent="0.2">
      <c r="A749" s="7"/>
      <c r="B749" s="57"/>
      <c r="C749" s="58"/>
    </row>
    <row r="750" spans="1:3" x14ac:dyDescent="0.2">
      <c r="A750" s="7"/>
      <c r="B750" s="57"/>
      <c r="C750" s="58"/>
    </row>
    <row r="751" spans="1:3" x14ac:dyDescent="0.2">
      <c r="A751" s="7"/>
      <c r="B751" s="57"/>
      <c r="C751" s="58"/>
    </row>
    <row r="752" spans="1:3" x14ac:dyDescent="0.2">
      <c r="A752" s="7"/>
      <c r="B752" s="57"/>
      <c r="C752" s="58"/>
    </row>
    <row r="753" spans="1:3" x14ac:dyDescent="0.2">
      <c r="A753" s="7"/>
      <c r="B753" s="57"/>
      <c r="C753" s="58"/>
    </row>
    <row r="754" spans="1:3" x14ac:dyDescent="0.2">
      <c r="A754" s="7"/>
      <c r="B754" s="57"/>
      <c r="C754" s="58"/>
    </row>
    <row r="755" spans="1:3" x14ac:dyDescent="0.2">
      <c r="A755" s="7"/>
      <c r="B755" s="57"/>
      <c r="C755" s="58"/>
    </row>
    <row r="756" spans="1:3" x14ac:dyDescent="0.2">
      <c r="A756" s="7"/>
      <c r="B756" s="57"/>
      <c r="C756" s="58"/>
    </row>
    <row r="757" spans="1:3" x14ac:dyDescent="0.2">
      <c r="A757" s="7"/>
      <c r="B757" s="57"/>
      <c r="C757" s="58"/>
    </row>
    <row r="758" spans="1:3" x14ac:dyDescent="0.2">
      <c r="A758" s="7"/>
      <c r="B758" s="57"/>
      <c r="C758" s="58"/>
    </row>
    <row r="759" spans="1:3" x14ac:dyDescent="0.2">
      <c r="A759" s="7"/>
      <c r="B759" s="57"/>
      <c r="C759" s="58"/>
    </row>
    <row r="760" spans="1:3" x14ac:dyDescent="0.2">
      <c r="A760" s="7"/>
      <c r="B760" s="57"/>
      <c r="C760" s="58"/>
    </row>
    <row r="761" spans="1:3" x14ac:dyDescent="0.2">
      <c r="A761" s="7"/>
      <c r="B761" s="57"/>
      <c r="C761" s="58"/>
    </row>
    <row r="762" spans="1:3" x14ac:dyDescent="0.2">
      <c r="A762" s="7"/>
      <c r="B762" s="57"/>
      <c r="C762" s="58"/>
    </row>
    <row r="763" spans="1:3" x14ac:dyDescent="0.2">
      <c r="A763" s="7"/>
      <c r="B763" s="57"/>
      <c r="C763" s="58"/>
    </row>
    <row r="764" spans="1:3" x14ac:dyDescent="0.2">
      <c r="A764" s="7"/>
      <c r="B764" s="57"/>
      <c r="C764" s="58"/>
    </row>
    <row r="765" spans="1:3" x14ac:dyDescent="0.2">
      <c r="A765" s="7"/>
      <c r="B765" s="57"/>
      <c r="C765" s="58"/>
    </row>
    <row r="766" spans="1:3" x14ac:dyDescent="0.2">
      <c r="A766" s="7"/>
      <c r="B766" s="57"/>
      <c r="C766" s="58"/>
    </row>
    <row r="767" spans="1:3" x14ac:dyDescent="0.2">
      <c r="A767" s="7"/>
      <c r="B767" s="57"/>
      <c r="C767" s="58"/>
    </row>
    <row r="768" spans="1:3" x14ac:dyDescent="0.2">
      <c r="A768" s="7"/>
      <c r="B768" s="57"/>
      <c r="C768" s="58"/>
    </row>
    <row r="769" spans="1:3" x14ac:dyDescent="0.2">
      <c r="A769" s="7"/>
      <c r="B769" s="57"/>
      <c r="C769" s="58"/>
    </row>
    <row r="770" spans="1:3" x14ac:dyDescent="0.2">
      <c r="A770" s="7"/>
      <c r="B770" s="57"/>
      <c r="C770" s="58"/>
    </row>
    <row r="771" spans="1:3" x14ac:dyDescent="0.2">
      <c r="A771" s="7"/>
      <c r="B771" s="57"/>
      <c r="C771" s="58"/>
    </row>
    <row r="772" spans="1:3" x14ac:dyDescent="0.2">
      <c r="A772" s="7"/>
      <c r="B772" s="57"/>
      <c r="C772" s="58"/>
    </row>
    <row r="773" spans="1:3" x14ac:dyDescent="0.2">
      <c r="A773" s="7"/>
      <c r="B773" s="57"/>
      <c r="C773" s="58"/>
    </row>
    <row r="774" spans="1:3" x14ac:dyDescent="0.2">
      <c r="A774" s="7"/>
      <c r="B774" s="57"/>
      <c r="C774" s="58"/>
    </row>
    <row r="775" spans="1:3" x14ac:dyDescent="0.2">
      <c r="A775" s="7"/>
      <c r="B775" s="57"/>
      <c r="C775" s="58"/>
    </row>
    <row r="776" spans="1:3" x14ac:dyDescent="0.2">
      <c r="A776" s="7"/>
      <c r="B776" s="57"/>
      <c r="C776" s="58"/>
    </row>
    <row r="777" spans="1:3" x14ac:dyDescent="0.2">
      <c r="A777" s="7"/>
      <c r="B777" s="57"/>
      <c r="C777" s="58"/>
    </row>
    <row r="778" spans="1:3" x14ac:dyDescent="0.2">
      <c r="A778" s="7"/>
      <c r="B778" s="57"/>
      <c r="C778" s="58"/>
    </row>
    <row r="779" spans="1:3" x14ac:dyDescent="0.2">
      <c r="A779" s="7"/>
      <c r="B779" s="57"/>
      <c r="C779" s="58"/>
    </row>
    <row r="780" spans="1:3" x14ac:dyDescent="0.2">
      <c r="A780" s="7"/>
      <c r="B780" s="57"/>
      <c r="C780" s="58"/>
    </row>
    <row r="781" spans="1:3" x14ac:dyDescent="0.2">
      <c r="A781" s="7"/>
      <c r="B781" s="57"/>
      <c r="C781" s="58"/>
    </row>
    <row r="782" spans="1:3" x14ac:dyDescent="0.2">
      <c r="A782" s="7"/>
      <c r="B782" s="57"/>
      <c r="C782" s="58"/>
    </row>
    <row r="783" spans="1:3" x14ac:dyDescent="0.2">
      <c r="A783" s="7"/>
      <c r="B783" s="57"/>
      <c r="C783" s="58"/>
    </row>
    <row r="784" spans="1:3" x14ac:dyDescent="0.2">
      <c r="A784" s="7"/>
      <c r="B784" s="57"/>
      <c r="C784" s="58"/>
    </row>
    <row r="785" spans="1:3" x14ac:dyDescent="0.2">
      <c r="A785" s="7"/>
      <c r="B785" s="57"/>
      <c r="C785" s="58"/>
    </row>
    <row r="786" spans="1:3" x14ac:dyDescent="0.2">
      <c r="A786" s="7"/>
      <c r="B786" s="57"/>
      <c r="C786" s="58"/>
    </row>
    <row r="787" spans="1:3" x14ac:dyDescent="0.2">
      <c r="A787" s="7"/>
      <c r="B787" s="57"/>
      <c r="C787" s="58"/>
    </row>
    <row r="788" spans="1:3" x14ac:dyDescent="0.2">
      <c r="A788" s="7"/>
      <c r="B788" s="57"/>
      <c r="C788" s="58"/>
    </row>
    <row r="789" spans="1:3" x14ac:dyDescent="0.2">
      <c r="A789" s="7"/>
      <c r="B789" s="57"/>
      <c r="C789" s="58"/>
    </row>
    <row r="790" spans="1:3" x14ac:dyDescent="0.2">
      <c r="A790" s="7"/>
      <c r="B790" s="57"/>
      <c r="C790" s="58"/>
    </row>
    <row r="791" spans="1:3" x14ac:dyDescent="0.2">
      <c r="A791" s="7"/>
      <c r="B791" s="57"/>
      <c r="C791" s="58"/>
    </row>
    <row r="792" spans="1:3" x14ac:dyDescent="0.2">
      <c r="A792" s="7"/>
      <c r="B792" s="57"/>
      <c r="C792" s="58"/>
    </row>
    <row r="793" spans="1:3" x14ac:dyDescent="0.2">
      <c r="A793" s="7"/>
      <c r="B793" s="57"/>
      <c r="C793" s="58"/>
    </row>
    <row r="794" spans="1:3" x14ac:dyDescent="0.2">
      <c r="A794" s="7"/>
      <c r="B794" s="57"/>
      <c r="C794" s="58"/>
    </row>
    <row r="795" spans="1:3" x14ac:dyDescent="0.2">
      <c r="A795" s="7"/>
      <c r="B795" s="57"/>
      <c r="C795" s="58"/>
    </row>
    <row r="796" spans="1:3" x14ac:dyDescent="0.2">
      <c r="A796" s="7"/>
      <c r="B796" s="57"/>
      <c r="C796" s="58"/>
    </row>
    <row r="797" spans="1:3" x14ac:dyDescent="0.2">
      <c r="A797" s="7"/>
      <c r="B797" s="57"/>
      <c r="C797" s="58"/>
    </row>
    <row r="798" spans="1:3" x14ac:dyDescent="0.2">
      <c r="A798" s="7"/>
      <c r="B798" s="57"/>
      <c r="C798" s="58"/>
    </row>
    <row r="799" spans="1:3" x14ac:dyDescent="0.2">
      <c r="A799" s="7"/>
      <c r="B799" s="57"/>
      <c r="C799" s="58"/>
    </row>
    <row r="800" spans="1:3" x14ac:dyDescent="0.2">
      <c r="A800" s="7"/>
      <c r="B800" s="57"/>
      <c r="C800" s="58"/>
    </row>
    <row r="801" spans="1:3" x14ac:dyDescent="0.2">
      <c r="A801" s="7"/>
      <c r="B801" s="57"/>
      <c r="C801" s="58"/>
    </row>
    <row r="802" spans="1:3" x14ac:dyDescent="0.2">
      <c r="A802" s="7"/>
      <c r="B802" s="57"/>
      <c r="C802" s="58"/>
    </row>
    <row r="803" spans="1:3" x14ac:dyDescent="0.2">
      <c r="A803" s="7"/>
      <c r="B803" s="57"/>
      <c r="C803" s="58"/>
    </row>
    <row r="804" spans="1:3" x14ac:dyDescent="0.2">
      <c r="A804" s="7"/>
      <c r="B804" s="57"/>
      <c r="C804" s="58"/>
    </row>
    <row r="805" spans="1:3" x14ac:dyDescent="0.2">
      <c r="A805" s="7"/>
      <c r="B805" s="57"/>
      <c r="C805" s="58"/>
    </row>
    <row r="806" spans="1:3" x14ac:dyDescent="0.2">
      <c r="A806" s="7"/>
      <c r="B806" s="57"/>
      <c r="C806" s="58"/>
    </row>
    <row r="807" spans="1:3" x14ac:dyDescent="0.2">
      <c r="A807" s="7"/>
      <c r="B807" s="57"/>
      <c r="C807" s="58"/>
    </row>
    <row r="808" spans="1:3" x14ac:dyDescent="0.2">
      <c r="A808" s="7"/>
      <c r="B808" s="57"/>
      <c r="C808" s="58"/>
    </row>
    <row r="809" spans="1:3" x14ac:dyDescent="0.2">
      <c r="A809" s="7"/>
      <c r="B809" s="57"/>
      <c r="C809" s="58"/>
    </row>
    <row r="810" spans="1:3" x14ac:dyDescent="0.2">
      <c r="A810" s="7"/>
      <c r="B810" s="57"/>
      <c r="C810" s="58"/>
    </row>
    <row r="811" spans="1:3" x14ac:dyDescent="0.2">
      <c r="A811" s="7"/>
      <c r="B811" s="57"/>
      <c r="C811" s="58"/>
    </row>
    <row r="812" spans="1:3" x14ac:dyDescent="0.2">
      <c r="A812" s="7"/>
      <c r="B812" s="57"/>
      <c r="C812" s="58"/>
    </row>
    <row r="813" spans="1:3" x14ac:dyDescent="0.2">
      <c r="A813" s="7"/>
      <c r="B813" s="57"/>
      <c r="C813" s="58"/>
    </row>
    <row r="814" spans="1:3" x14ac:dyDescent="0.2">
      <c r="A814" s="7"/>
      <c r="B814" s="57"/>
      <c r="C814" s="58"/>
    </row>
    <row r="815" spans="1:3" x14ac:dyDescent="0.2">
      <c r="A815" s="7"/>
      <c r="B815" s="57"/>
      <c r="C815" s="58"/>
    </row>
    <row r="816" spans="1:3" x14ac:dyDescent="0.2">
      <c r="A816" s="7"/>
      <c r="B816" s="57"/>
      <c r="C816" s="58"/>
    </row>
    <row r="817" spans="1:3" x14ac:dyDescent="0.2">
      <c r="A817" s="7"/>
      <c r="B817" s="57"/>
      <c r="C817" s="58"/>
    </row>
    <row r="818" spans="1:3" x14ac:dyDescent="0.2">
      <c r="A818" s="7"/>
      <c r="B818" s="57"/>
      <c r="C818" s="58"/>
    </row>
    <row r="819" spans="1:3" x14ac:dyDescent="0.2">
      <c r="A819" s="7"/>
      <c r="B819" s="57"/>
      <c r="C819" s="58"/>
    </row>
    <row r="820" spans="1:3" x14ac:dyDescent="0.2">
      <c r="A820" s="7"/>
      <c r="B820" s="57"/>
      <c r="C820" s="58"/>
    </row>
    <row r="821" spans="1:3" x14ac:dyDescent="0.2">
      <c r="A821" s="7"/>
      <c r="B821" s="57"/>
      <c r="C821" s="58"/>
    </row>
    <row r="822" spans="1:3" x14ac:dyDescent="0.2">
      <c r="A822" s="7"/>
      <c r="B822" s="57"/>
      <c r="C822" s="58"/>
    </row>
    <row r="823" spans="1:3" x14ac:dyDescent="0.2">
      <c r="A823" s="7"/>
      <c r="B823" s="57"/>
      <c r="C823" s="58"/>
    </row>
    <row r="824" spans="1:3" x14ac:dyDescent="0.2">
      <c r="A824" s="7"/>
      <c r="B824" s="57"/>
      <c r="C824" s="58"/>
    </row>
    <row r="825" spans="1:3" x14ac:dyDescent="0.2">
      <c r="A825" s="7"/>
      <c r="B825" s="57"/>
      <c r="C825" s="58"/>
    </row>
    <row r="826" spans="1:3" x14ac:dyDescent="0.2">
      <c r="A826" s="7"/>
      <c r="B826" s="57"/>
      <c r="C826" s="58"/>
    </row>
    <row r="827" spans="1:3" x14ac:dyDescent="0.2">
      <c r="A827" s="7"/>
      <c r="B827" s="57"/>
      <c r="C827" s="58"/>
    </row>
    <row r="828" spans="1:3" x14ac:dyDescent="0.2">
      <c r="A828" s="7"/>
      <c r="B828" s="57"/>
      <c r="C828" s="58"/>
    </row>
    <row r="829" spans="1:3" x14ac:dyDescent="0.2">
      <c r="A829" s="7"/>
      <c r="B829" s="57"/>
      <c r="C829" s="58"/>
    </row>
    <row r="830" spans="1:3" x14ac:dyDescent="0.2">
      <c r="A830" s="7"/>
      <c r="B830" s="57"/>
      <c r="C830" s="58"/>
    </row>
    <row r="831" spans="1:3" x14ac:dyDescent="0.2">
      <c r="A831" s="7"/>
      <c r="B831" s="57"/>
      <c r="C831" s="58"/>
    </row>
    <row r="832" spans="1:3" x14ac:dyDescent="0.2">
      <c r="A832" s="7"/>
      <c r="B832" s="57"/>
      <c r="C832" s="58"/>
    </row>
    <row r="833" spans="1:3" x14ac:dyDescent="0.2">
      <c r="A833" s="7"/>
      <c r="B833" s="57"/>
      <c r="C833" s="58"/>
    </row>
    <row r="834" spans="1:3" x14ac:dyDescent="0.2">
      <c r="A834" s="7"/>
      <c r="B834" s="57"/>
      <c r="C834" s="58"/>
    </row>
    <row r="835" spans="1:3" x14ac:dyDescent="0.2">
      <c r="A835" s="7"/>
      <c r="B835" s="57"/>
      <c r="C835" s="58"/>
    </row>
    <row r="836" spans="1:3" x14ac:dyDescent="0.2">
      <c r="A836" s="7"/>
      <c r="B836" s="57"/>
      <c r="C836" s="58"/>
    </row>
    <row r="837" spans="1:3" x14ac:dyDescent="0.2">
      <c r="A837" s="7"/>
      <c r="B837" s="57"/>
      <c r="C837" s="58"/>
    </row>
    <row r="838" spans="1:3" x14ac:dyDescent="0.2">
      <c r="A838" s="7"/>
      <c r="B838" s="57"/>
      <c r="C838" s="58"/>
    </row>
    <row r="839" spans="1:3" x14ac:dyDescent="0.2">
      <c r="A839" s="7"/>
      <c r="B839" s="57"/>
      <c r="C839" s="58"/>
    </row>
    <row r="840" spans="1:3" x14ac:dyDescent="0.2">
      <c r="A840" s="7"/>
      <c r="B840" s="57"/>
      <c r="C840" s="58"/>
    </row>
    <row r="841" spans="1:3" x14ac:dyDescent="0.2">
      <c r="A841" s="7"/>
      <c r="B841" s="57"/>
      <c r="C841" s="58"/>
    </row>
    <row r="842" spans="1:3" x14ac:dyDescent="0.2">
      <c r="A842" s="7"/>
      <c r="B842" s="57"/>
      <c r="C842" s="58"/>
    </row>
    <row r="843" spans="1:3" x14ac:dyDescent="0.2">
      <c r="A843" s="7"/>
      <c r="B843" s="57"/>
      <c r="C843" s="58"/>
    </row>
    <row r="844" spans="1:3" x14ac:dyDescent="0.2">
      <c r="A844" s="7"/>
      <c r="B844" s="57"/>
      <c r="C844" s="58"/>
    </row>
    <row r="845" spans="1:3" x14ac:dyDescent="0.2">
      <c r="A845" s="7"/>
      <c r="B845" s="57"/>
      <c r="C845" s="58"/>
    </row>
    <row r="846" spans="1:3" x14ac:dyDescent="0.2">
      <c r="A846" s="7"/>
      <c r="B846" s="57"/>
      <c r="C846" s="58"/>
    </row>
    <row r="847" spans="1:3" x14ac:dyDescent="0.2">
      <c r="A847" s="7"/>
      <c r="B847" s="57"/>
      <c r="C847" s="58"/>
    </row>
    <row r="848" spans="1:3" x14ac:dyDescent="0.2">
      <c r="A848" s="7"/>
      <c r="B848" s="57"/>
      <c r="C848" s="58"/>
    </row>
    <row r="849" spans="1:3" x14ac:dyDescent="0.2">
      <c r="A849" s="7"/>
      <c r="B849" s="57"/>
      <c r="C849" s="58"/>
    </row>
    <row r="850" spans="1:3" x14ac:dyDescent="0.2">
      <c r="A850" s="7"/>
      <c r="B850" s="57"/>
      <c r="C850" s="58"/>
    </row>
    <row r="851" spans="1:3" x14ac:dyDescent="0.2">
      <c r="A851" s="7"/>
      <c r="B851" s="57"/>
      <c r="C851" s="58"/>
    </row>
    <row r="852" spans="1:3" x14ac:dyDescent="0.2">
      <c r="A852" s="7"/>
      <c r="B852" s="57"/>
      <c r="C852" s="58"/>
    </row>
    <row r="853" spans="1:3" x14ac:dyDescent="0.2">
      <c r="A853" s="7"/>
      <c r="B853" s="57"/>
      <c r="C853" s="58"/>
    </row>
    <row r="854" spans="1:3" x14ac:dyDescent="0.2">
      <c r="A854" s="7"/>
      <c r="B854" s="57"/>
      <c r="C854" s="58"/>
    </row>
    <row r="855" spans="1:3" x14ac:dyDescent="0.2">
      <c r="A855" s="7"/>
      <c r="B855" s="57"/>
      <c r="C855" s="58"/>
    </row>
    <row r="856" spans="1:3" x14ac:dyDescent="0.2">
      <c r="A856" s="7"/>
      <c r="B856" s="57"/>
      <c r="C856" s="58"/>
    </row>
    <row r="857" spans="1:3" x14ac:dyDescent="0.2">
      <c r="A857" s="7"/>
      <c r="B857" s="57"/>
      <c r="C857" s="58"/>
    </row>
    <row r="858" spans="1:3" x14ac:dyDescent="0.2">
      <c r="A858" s="7"/>
      <c r="B858" s="57"/>
      <c r="C858" s="58"/>
    </row>
    <row r="859" spans="1:3" x14ac:dyDescent="0.2">
      <c r="A859" s="7"/>
      <c r="B859" s="57"/>
      <c r="C859" s="58"/>
    </row>
    <row r="860" spans="1:3" x14ac:dyDescent="0.2">
      <c r="A860" s="7"/>
      <c r="B860" s="57"/>
      <c r="C860" s="58"/>
    </row>
    <row r="861" spans="1:3" x14ac:dyDescent="0.2">
      <c r="A861" s="7"/>
      <c r="B861" s="57"/>
      <c r="C861" s="58"/>
    </row>
    <row r="862" spans="1:3" x14ac:dyDescent="0.2">
      <c r="A862" s="7"/>
      <c r="B862" s="57"/>
      <c r="C862" s="58"/>
    </row>
    <row r="863" spans="1:3" x14ac:dyDescent="0.2">
      <c r="A863" s="7"/>
      <c r="B863" s="57"/>
      <c r="C863" s="58"/>
    </row>
    <row r="864" spans="1:3" x14ac:dyDescent="0.2">
      <c r="A864" s="7"/>
      <c r="B864" s="57"/>
      <c r="C864" s="58"/>
    </row>
    <row r="865" spans="1:3" x14ac:dyDescent="0.2">
      <c r="A865" s="7"/>
      <c r="B865" s="57"/>
      <c r="C865" s="58"/>
    </row>
    <row r="866" spans="1:3" x14ac:dyDescent="0.2">
      <c r="A866" s="7"/>
      <c r="B866" s="57"/>
      <c r="C866" s="58"/>
    </row>
    <row r="867" spans="1:3" x14ac:dyDescent="0.2">
      <c r="A867" s="7"/>
      <c r="B867" s="57"/>
      <c r="C867" s="58"/>
    </row>
    <row r="868" spans="1:3" x14ac:dyDescent="0.2">
      <c r="A868" s="7"/>
      <c r="B868" s="57"/>
      <c r="C868" s="58"/>
    </row>
    <row r="869" spans="1:3" x14ac:dyDescent="0.2">
      <c r="A869" s="7"/>
      <c r="B869" s="57"/>
      <c r="C869" s="58"/>
    </row>
    <row r="870" spans="1:3" x14ac:dyDescent="0.2">
      <c r="A870" s="7"/>
      <c r="B870" s="57"/>
      <c r="C870" s="58"/>
    </row>
    <row r="871" spans="1:3" x14ac:dyDescent="0.2">
      <c r="A871" s="7"/>
      <c r="B871" s="57"/>
      <c r="C871" s="58"/>
    </row>
    <row r="872" spans="1:3" x14ac:dyDescent="0.2">
      <c r="A872" s="7"/>
      <c r="B872" s="57"/>
      <c r="C872" s="58"/>
    </row>
    <row r="873" spans="1:3" x14ac:dyDescent="0.2">
      <c r="A873" s="7"/>
      <c r="B873" s="57"/>
      <c r="C873" s="58"/>
    </row>
    <row r="874" spans="1:3" x14ac:dyDescent="0.2">
      <c r="A874" s="7"/>
      <c r="B874" s="57"/>
      <c r="C874" s="58"/>
    </row>
    <row r="875" spans="1:3" x14ac:dyDescent="0.2">
      <c r="A875" s="7"/>
      <c r="B875" s="57"/>
      <c r="C875" s="58"/>
    </row>
    <row r="876" spans="1:3" x14ac:dyDescent="0.2">
      <c r="A876" s="7"/>
      <c r="B876" s="57"/>
      <c r="C876" s="58"/>
    </row>
    <row r="877" spans="1:3" x14ac:dyDescent="0.2">
      <c r="A877" s="7"/>
      <c r="B877" s="57"/>
      <c r="C877" s="58"/>
    </row>
    <row r="878" spans="1:3" x14ac:dyDescent="0.2">
      <c r="A878" s="7"/>
      <c r="B878" s="57"/>
      <c r="C878" s="58"/>
    </row>
    <row r="879" spans="1:3" x14ac:dyDescent="0.2">
      <c r="A879" s="7"/>
      <c r="B879" s="57"/>
      <c r="C879" s="58"/>
    </row>
    <row r="880" spans="1:3" x14ac:dyDescent="0.2">
      <c r="A880" s="7"/>
      <c r="B880" s="57"/>
      <c r="C880" s="58"/>
    </row>
    <row r="881" spans="1:3" x14ac:dyDescent="0.2">
      <c r="A881" s="7"/>
      <c r="B881" s="57"/>
      <c r="C881" s="58"/>
    </row>
    <row r="882" spans="1:3" x14ac:dyDescent="0.2">
      <c r="A882" s="7"/>
      <c r="B882" s="57"/>
      <c r="C882" s="58"/>
    </row>
    <row r="883" spans="1:3" x14ac:dyDescent="0.2">
      <c r="A883" s="7"/>
      <c r="B883" s="57"/>
      <c r="C883" s="58"/>
    </row>
    <row r="884" spans="1:3" x14ac:dyDescent="0.2">
      <c r="A884" s="7"/>
      <c r="B884" s="57"/>
      <c r="C884" s="58"/>
    </row>
    <row r="885" spans="1:3" x14ac:dyDescent="0.2">
      <c r="A885" s="7"/>
      <c r="B885" s="57"/>
      <c r="C885" s="58"/>
    </row>
    <row r="886" spans="1:3" x14ac:dyDescent="0.2">
      <c r="A886" s="7"/>
      <c r="B886" s="57"/>
      <c r="C886" s="58"/>
    </row>
    <row r="887" spans="1:3" x14ac:dyDescent="0.2">
      <c r="A887" s="7"/>
      <c r="B887" s="57"/>
      <c r="C887" s="58"/>
    </row>
    <row r="888" spans="1:3" x14ac:dyDescent="0.2">
      <c r="A888" s="7"/>
      <c r="B888" s="57"/>
      <c r="C888" s="58"/>
    </row>
    <row r="889" spans="1:3" x14ac:dyDescent="0.2">
      <c r="A889" s="7"/>
      <c r="B889" s="57"/>
      <c r="C889" s="58"/>
    </row>
    <row r="890" spans="1:3" x14ac:dyDescent="0.2">
      <c r="A890" s="7"/>
      <c r="B890" s="57"/>
      <c r="C890" s="58"/>
    </row>
    <row r="891" spans="1:3" x14ac:dyDescent="0.2">
      <c r="A891" s="7"/>
      <c r="B891" s="57"/>
      <c r="C891" s="58"/>
    </row>
    <row r="892" spans="1:3" x14ac:dyDescent="0.2">
      <c r="A892" s="7"/>
      <c r="B892" s="57"/>
      <c r="C892" s="58"/>
    </row>
    <row r="893" spans="1:3" x14ac:dyDescent="0.2">
      <c r="A893" s="7"/>
      <c r="B893" s="57"/>
      <c r="C893" s="58"/>
    </row>
    <row r="894" spans="1:3" x14ac:dyDescent="0.2">
      <c r="A894" s="7"/>
      <c r="B894" s="57"/>
      <c r="C894" s="58"/>
    </row>
    <row r="895" spans="1:3" x14ac:dyDescent="0.2">
      <c r="A895" s="7"/>
      <c r="B895" s="57"/>
      <c r="C895" s="58"/>
    </row>
    <row r="896" spans="1:3" x14ac:dyDescent="0.2">
      <c r="A896" s="7"/>
      <c r="B896" s="57"/>
      <c r="C896" s="58"/>
    </row>
    <row r="897" spans="1:3" x14ac:dyDescent="0.2">
      <c r="A897" s="7"/>
      <c r="B897" s="57"/>
      <c r="C897" s="58"/>
    </row>
    <row r="898" spans="1:3" x14ac:dyDescent="0.2">
      <c r="A898" s="7"/>
      <c r="B898" s="57"/>
      <c r="C898" s="58"/>
    </row>
    <row r="899" spans="1:3" x14ac:dyDescent="0.2">
      <c r="A899" s="7"/>
      <c r="B899" s="57"/>
      <c r="C899" s="58"/>
    </row>
    <row r="900" spans="1:3" x14ac:dyDescent="0.2">
      <c r="A900" s="7"/>
      <c r="B900" s="57"/>
      <c r="C900" s="58"/>
    </row>
    <row r="901" spans="1:3" x14ac:dyDescent="0.2">
      <c r="A901" s="7"/>
      <c r="B901" s="57"/>
      <c r="C901" s="58"/>
    </row>
    <row r="902" spans="1:3" x14ac:dyDescent="0.2">
      <c r="A902" s="7"/>
      <c r="B902" s="57"/>
      <c r="C902" s="58"/>
    </row>
    <row r="903" spans="1:3" x14ac:dyDescent="0.2">
      <c r="A903" s="7"/>
      <c r="B903" s="57"/>
      <c r="C903" s="58"/>
    </row>
    <row r="904" spans="1:3" x14ac:dyDescent="0.2">
      <c r="A904" s="7"/>
      <c r="B904" s="57"/>
      <c r="C904" s="58"/>
    </row>
    <row r="905" spans="1:3" x14ac:dyDescent="0.2">
      <c r="A905" s="7"/>
      <c r="B905" s="57"/>
      <c r="C905" s="58"/>
    </row>
    <row r="906" spans="1:3" x14ac:dyDescent="0.2">
      <c r="A906" s="7"/>
      <c r="B906" s="57"/>
      <c r="C906" s="58"/>
    </row>
    <row r="907" spans="1:3" x14ac:dyDescent="0.2">
      <c r="A907" s="7"/>
      <c r="B907" s="57"/>
      <c r="C907" s="58"/>
    </row>
    <row r="908" spans="1:3" x14ac:dyDescent="0.2">
      <c r="A908" s="7"/>
      <c r="B908" s="57"/>
      <c r="C908" s="58"/>
    </row>
    <row r="909" spans="1:3" x14ac:dyDescent="0.2">
      <c r="A909" s="7"/>
      <c r="B909" s="57"/>
      <c r="C909" s="58"/>
    </row>
    <row r="910" spans="1:3" x14ac:dyDescent="0.2">
      <c r="A910" s="7"/>
      <c r="B910" s="57"/>
      <c r="C910" s="58"/>
    </row>
    <row r="911" spans="1:3" x14ac:dyDescent="0.2">
      <c r="A911" s="7"/>
      <c r="B911" s="57"/>
      <c r="C911" s="58"/>
    </row>
    <row r="912" spans="1:3" x14ac:dyDescent="0.2">
      <c r="A912" s="7"/>
      <c r="B912" s="57"/>
      <c r="C912" s="58"/>
    </row>
    <row r="913" spans="1:3" x14ac:dyDescent="0.2">
      <c r="A913" s="7"/>
      <c r="B913" s="57"/>
      <c r="C913" s="58"/>
    </row>
    <row r="914" spans="1:3" x14ac:dyDescent="0.2">
      <c r="A914" s="7"/>
      <c r="B914" s="57"/>
      <c r="C914" s="58"/>
    </row>
    <row r="915" spans="1:3" x14ac:dyDescent="0.2">
      <c r="A915" s="7"/>
      <c r="B915" s="57"/>
      <c r="C915" s="58"/>
    </row>
    <row r="916" spans="1:3" x14ac:dyDescent="0.2">
      <c r="A916" s="7"/>
      <c r="B916" s="57"/>
      <c r="C916" s="58"/>
    </row>
    <row r="917" spans="1:3" x14ac:dyDescent="0.2">
      <c r="A917" s="7"/>
      <c r="B917" s="57"/>
      <c r="C917" s="58"/>
    </row>
    <row r="918" spans="1:3" x14ac:dyDescent="0.2">
      <c r="A918" s="7"/>
      <c r="B918" s="57"/>
      <c r="C918" s="58"/>
    </row>
    <row r="919" spans="1:3" x14ac:dyDescent="0.2">
      <c r="A919" s="7"/>
      <c r="B919" s="57"/>
      <c r="C919" s="58"/>
    </row>
    <row r="920" spans="1:3" x14ac:dyDescent="0.2">
      <c r="A920" s="7"/>
      <c r="B920" s="57"/>
      <c r="C920" s="58"/>
    </row>
    <row r="921" spans="1:3" x14ac:dyDescent="0.2">
      <c r="A921" s="7"/>
      <c r="B921" s="57"/>
      <c r="C921" s="58"/>
    </row>
    <row r="922" spans="1:3" x14ac:dyDescent="0.2">
      <c r="A922" s="7"/>
      <c r="B922" s="57"/>
      <c r="C922" s="58"/>
    </row>
    <row r="923" spans="1:3" x14ac:dyDescent="0.2">
      <c r="A923" s="7"/>
      <c r="B923" s="57"/>
      <c r="C923" s="58"/>
    </row>
    <row r="924" spans="1:3" x14ac:dyDescent="0.2">
      <c r="A924" s="7"/>
      <c r="B924" s="57"/>
      <c r="C924" s="58"/>
    </row>
    <row r="925" spans="1:3" x14ac:dyDescent="0.2">
      <c r="A925" s="7"/>
      <c r="B925" s="57"/>
      <c r="C925" s="58"/>
    </row>
    <row r="926" spans="1:3" x14ac:dyDescent="0.2">
      <c r="A926" s="7"/>
      <c r="B926" s="57"/>
      <c r="C926" s="58"/>
    </row>
    <row r="927" spans="1:3" x14ac:dyDescent="0.2">
      <c r="A927" s="7"/>
      <c r="B927" s="57"/>
      <c r="C927" s="58"/>
    </row>
    <row r="928" spans="1:3" x14ac:dyDescent="0.2">
      <c r="A928" s="7"/>
      <c r="B928" s="57"/>
      <c r="C928" s="58"/>
    </row>
    <row r="929" spans="1:3" x14ac:dyDescent="0.2">
      <c r="A929" s="7"/>
      <c r="B929" s="57"/>
      <c r="C929" s="58"/>
    </row>
    <row r="930" spans="1:3" x14ac:dyDescent="0.2">
      <c r="A930" s="7"/>
      <c r="B930" s="57"/>
      <c r="C930" s="58"/>
    </row>
    <row r="931" spans="1:3" x14ac:dyDescent="0.2">
      <c r="A931" s="7"/>
      <c r="B931" s="57"/>
      <c r="C931" s="58"/>
    </row>
    <row r="932" spans="1:3" x14ac:dyDescent="0.2">
      <c r="A932" s="7"/>
      <c r="B932" s="57"/>
      <c r="C932" s="58"/>
    </row>
    <row r="933" spans="1:3" x14ac:dyDescent="0.2">
      <c r="A933" s="7"/>
      <c r="B933" s="57"/>
      <c r="C933" s="58"/>
    </row>
    <row r="934" spans="1:3" x14ac:dyDescent="0.2">
      <c r="A934" s="7"/>
      <c r="B934" s="57"/>
      <c r="C934" s="58"/>
    </row>
    <row r="935" spans="1:3" x14ac:dyDescent="0.2">
      <c r="A935" s="7"/>
      <c r="B935" s="57"/>
      <c r="C935" s="58"/>
    </row>
    <row r="936" spans="1:3" x14ac:dyDescent="0.2">
      <c r="A936" s="7"/>
      <c r="B936" s="57"/>
      <c r="C936" s="58"/>
    </row>
    <row r="937" spans="1:3" x14ac:dyDescent="0.2">
      <c r="A937" s="7"/>
      <c r="B937" s="57"/>
      <c r="C937" s="58"/>
    </row>
    <row r="938" spans="1:3" x14ac:dyDescent="0.2">
      <c r="A938" s="7"/>
      <c r="B938" s="57"/>
      <c r="C938" s="58"/>
    </row>
    <row r="939" spans="1:3" x14ac:dyDescent="0.2">
      <c r="A939" s="7"/>
      <c r="B939" s="57"/>
      <c r="C939" s="58"/>
    </row>
    <row r="940" spans="1:3" x14ac:dyDescent="0.2">
      <c r="A940" s="7"/>
      <c r="B940" s="57"/>
      <c r="C940" s="58"/>
    </row>
    <row r="941" spans="1:3" x14ac:dyDescent="0.2">
      <c r="A941" s="7"/>
      <c r="B941" s="57"/>
      <c r="C941" s="58"/>
    </row>
    <row r="942" spans="1:3" x14ac:dyDescent="0.2">
      <c r="A942" s="7"/>
      <c r="B942" s="57"/>
      <c r="C942" s="58"/>
    </row>
    <row r="943" spans="1:3" x14ac:dyDescent="0.2">
      <c r="A943" s="7"/>
      <c r="B943" s="57"/>
      <c r="C943" s="58"/>
    </row>
    <row r="944" spans="1:3" x14ac:dyDescent="0.2">
      <c r="A944" s="7"/>
      <c r="B944" s="57"/>
      <c r="C944" s="58"/>
    </row>
    <row r="945" spans="1:3" x14ac:dyDescent="0.2">
      <c r="A945" s="7"/>
      <c r="B945" s="57"/>
      <c r="C945" s="58"/>
    </row>
    <row r="946" spans="1:3" x14ac:dyDescent="0.2">
      <c r="A946" s="7"/>
      <c r="B946" s="57"/>
      <c r="C946" s="58"/>
    </row>
    <row r="947" spans="1:3" x14ac:dyDescent="0.2">
      <c r="A947" s="7"/>
      <c r="B947" s="57"/>
      <c r="C947" s="58"/>
    </row>
    <row r="948" spans="1:3" x14ac:dyDescent="0.2">
      <c r="A948" s="7"/>
      <c r="B948" s="57"/>
      <c r="C948" s="58"/>
    </row>
    <row r="949" spans="1:3" x14ac:dyDescent="0.2">
      <c r="A949" s="7"/>
      <c r="B949" s="57"/>
      <c r="C949" s="58"/>
    </row>
    <row r="950" spans="1:3" x14ac:dyDescent="0.2">
      <c r="A950" s="7"/>
      <c r="B950" s="57"/>
      <c r="C950" s="58"/>
    </row>
    <row r="951" spans="1:3" x14ac:dyDescent="0.2">
      <c r="A951" s="7"/>
      <c r="B951" s="57"/>
      <c r="C951" s="58"/>
    </row>
    <row r="952" spans="1:3" x14ac:dyDescent="0.2">
      <c r="A952" s="7"/>
      <c r="B952" s="57"/>
      <c r="C952" s="58"/>
    </row>
    <row r="953" spans="1:3" x14ac:dyDescent="0.2">
      <c r="A953" s="7"/>
      <c r="B953" s="57"/>
      <c r="C953" s="58"/>
    </row>
    <row r="954" spans="1:3" x14ac:dyDescent="0.2">
      <c r="A954" s="7"/>
      <c r="B954" s="57"/>
      <c r="C954" s="58"/>
    </row>
    <row r="955" spans="1:3" x14ac:dyDescent="0.2">
      <c r="A955" s="7"/>
      <c r="B955" s="57"/>
      <c r="C955" s="58"/>
    </row>
    <row r="956" spans="1:3" x14ac:dyDescent="0.2">
      <c r="A956" s="7"/>
      <c r="B956" s="57"/>
      <c r="C956" s="58"/>
    </row>
    <row r="957" spans="1:3" x14ac:dyDescent="0.2">
      <c r="A957" s="7"/>
      <c r="B957" s="57"/>
      <c r="C957" s="58"/>
    </row>
    <row r="958" spans="1:3" x14ac:dyDescent="0.2">
      <c r="A958" s="7"/>
      <c r="B958" s="57"/>
      <c r="C958" s="58"/>
    </row>
    <row r="959" spans="1:3" x14ac:dyDescent="0.2">
      <c r="A959" s="7"/>
      <c r="B959" s="57"/>
      <c r="C959" s="58"/>
    </row>
    <row r="960" spans="1:3" x14ac:dyDescent="0.2">
      <c r="A960" s="7"/>
      <c r="B960" s="57"/>
      <c r="C960" s="58"/>
    </row>
    <row r="961" spans="1:3" x14ac:dyDescent="0.2">
      <c r="A961" s="7"/>
      <c r="B961" s="57"/>
      <c r="C961" s="58"/>
    </row>
    <row r="962" spans="1:3" x14ac:dyDescent="0.2">
      <c r="A962" s="7"/>
      <c r="B962" s="57"/>
      <c r="C962" s="58"/>
    </row>
    <row r="963" spans="1:3" x14ac:dyDescent="0.2">
      <c r="A963" s="7"/>
      <c r="B963" s="57"/>
      <c r="C963" s="58"/>
    </row>
    <row r="964" spans="1:3" x14ac:dyDescent="0.2">
      <c r="A964" s="7"/>
      <c r="B964" s="57"/>
      <c r="C964" s="58"/>
    </row>
    <row r="965" spans="1:3" x14ac:dyDescent="0.2">
      <c r="A965" s="7"/>
      <c r="B965" s="57"/>
      <c r="C965" s="58"/>
    </row>
    <row r="966" spans="1:3" x14ac:dyDescent="0.2">
      <c r="A966" s="7"/>
      <c r="B966" s="57"/>
      <c r="C966" s="58"/>
    </row>
    <row r="967" spans="1:3" x14ac:dyDescent="0.2">
      <c r="A967" s="7"/>
      <c r="B967" s="57"/>
      <c r="C967" s="58"/>
    </row>
    <row r="968" spans="1:3" x14ac:dyDescent="0.2">
      <c r="A968" s="7"/>
      <c r="B968" s="57"/>
      <c r="C968" s="58"/>
    </row>
    <row r="969" spans="1:3" x14ac:dyDescent="0.2">
      <c r="A969" s="7"/>
      <c r="B969" s="57"/>
      <c r="C969" s="58"/>
    </row>
    <row r="970" spans="1:3" x14ac:dyDescent="0.2">
      <c r="A970" s="7"/>
      <c r="B970" s="57"/>
      <c r="C970" s="58"/>
    </row>
    <row r="971" spans="1:3" x14ac:dyDescent="0.2">
      <c r="A971" s="7"/>
      <c r="B971" s="57"/>
      <c r="C971" s="58"/>
    </row>
    <row r="972" spans="1:3" x14ac:dyDescent="0.2">
      <c r="A972" s="7"/>
      <c r="B972" s="57"/>
      <c r="C972" s="58"/>
    </row>
    <row r="973" spans="1:3" x14ac:dyDescent="0.2">
      <c r="A973" s="7"/>
      <c r="B973" s="57"/>
      <c r="C973" s="58"/>
    </row>
    <row r="974" spans="1:3" x14ac:dyDescent="0.2">
      <c r="A974" s="7"/>
      <c r="B974" s="57"/>
      <c r="C974" s="58"/>
    </row>
    <row r="975" spans="1:3" x14ac:dyDescent="0.2">
      <c r="A975" s="7"/>
      <c r="B975" s="57"/>
      <c r="C975" s="58"/>
    </row>
    <row r="976" spans="1:3" x14ac:dyDescent="0.2">
      <c r="A976" s="7"/>
      <c r="B976" s="57"/>
      <c r="C976" s="58"/>
    </row>
    <row r="977" spans="1:3" x14ac:dyDescent="0.2">
      <c r="A977" s="7"/>
      <c r="B977" s="57"/>
      <c r="C977" s="58"/>
    </row>
    <row r="978" spans="1:3" x14ac:dyDescent="0.2">
      <c r="A978" s="7"/>
      <c r="B978" s="57"/>
      <c r="C978" s="58"/>
    </row>
    <row r="979" spans="1:3" x14ac:dyDescent="0.2">
      <c r="A979" s="7"/>
      <c r="B979" s="57"/>
      <c r="C979" s="58"/>
    </row>
    <row r="980" spans="1:3" x14ac:dyDescent="0.2">
      <c r="A980" s="7"/>
      <c r="B980" s="57"/>
      <c r="C980" s="58"/>
    </row>
    <row r="981" spans="1:3" x14ac:dyDescent="0.2">
      <c r="A981" s="7"/>
      <c r="B981" s="57"/>
      <c r="C981" s="58"/>
    </row>
    <row r="982" spans="1:3" x14ac:dyDescent="0.2">
      <c r="A982" s="7"/>
      <c r="B982" s="57"/>
      <c r="C982" s="58"/>
    </row>
    <row r="983" spans="1:3" x14ac:dyDescent="0.2">
      <c r="A983" s="7"/>
      <c r="B983" s="57"/>
      <c r="C983" s="58"/>
    </row>
    <row r="984" spans="1:3" x14ac:dyDescent="0.2">
      <c r="A984" s="7"/>
      <c r="B984" s="57"/>
      <c r="C984" s="58"/>
    </row>
    <row r="985" spans="1:3" x14ac:dyDescent="0.2">
      <c r="A985" s="7"/>
      <c r="B985" s="57"/>
      <c r="C985" s="58"/>
    </row>
    <row r="986" spans="1:3" x14ac:dyDescent="0.2">
      <c r="A986" s="7"/>
      <c r="B986" s="57"/>
      <c r="C986" s="58"/>
    </row>
    <row r="987" spans="1:3" x14ac:dyDescent="0.2">
      <c r="A987" s="7"/>
      <c r="B987" s="57"/>
      <c r="C987" s="58"/>
    </row>
    <row r="988" spans="1:3" x14ac:dyDescent="0.2">
      <c r="A988" s="7"/>
      <c r="B988" s="57"/>
      <c r="C988" s="58"/>
    </row>
    <row r="989" spans="1:3" x14ac:dyDescent="0.2">
      <c r="A989" s="7"/>
      <c r="B989" s="57"/>
      <c r="C989" s="58"/>
    </row>
    <row r="990" spans="1:3" x14ac:dyDescent="0.2">
      <c r="A990" s="7"/>
      <c r="B990" s="57"/>
      <c r="C990" s="58"/>
    </row>
    <row r="991" spans="1:3" x14ac:dyDescent="0.2">
      <c r="A991" s="7"/>
      <c r="B991" s="57"/>
      <c r="C991" s="58"/>
    </row>
    <row r="992" spans="1:3" x14ac:dyDescent="0.2">
      <c r="A992" s="7"/>
      <c r="B992" s="57"/>
      <c r="C992" s="58"/>
    </row>
    <row r="993" spans="1:3" x14ac:dyDescent="0.2">
      <c r="A993" s="7"/>
      <c r="B993" s="57"/>
      <c r="C993" s="58"/>
    </row>
    <row r="994" spans="1:3" x14ac:dyDescent="0.2">
      <c r="A994" s="7"/>
      <c r="B994" s="57"/>
      <c r="C994" s="58"/>
    </row>
    <row r="995" spans="1:3" x14ac:dyDescent="0.2">
      <c r="A995" s="7"/>
      <c r="B995" s="57"/>
      <c r="C995" s="58"/>
    </row>
    <row r="996" spans="1:3" x14ac:dyDescent="0.2">
      <c r="A996" s="7"/>
      <c r="B996" s="57"/>
      <c r="C996" s="58"/>
    </row>
    <row r="997" spans="1:3" x14ac:dyDescent="0.2">
      <c r="A997" s="7"/>
      <c r="B997" s="57"/>
      <c r="C997" s="58"/>
    </row>
    <row r="998" spans="1:3" x14ac:dyDescent="0.2">
      <c r="A998" s="7"/>
      <c r="B998" s="57"/>
      <c r="C998" s="58"/>
    </row>
    <row r="999" spans="1:3" x14ac:dyDescent="0.2">
      <c r="A999" s="7"/>
      <c r="B999" s="57"/>
      <c r="C999" s="58"/>
    </row>
    <row r="1000" spans="1:3" x14ac:dyDescent="0.2">
      <c r="A1000" s="7"/>
      <c r="B1000" s="57"/>
      <c r="C1000" s="58"/>
    </row>
    <row r="1001" spans="1:3" x14ac:dyDescent="0.2">
      <c r="A1001" s="7"/>
      <c r="B1001" s="57"/>
      <c r="C1001" s="58"/>
    </row>
    <row r="1002" spans="1:3" x14ac:dyDescent="0.2">
      <c r="A1002" s="7"/>
      <c r="B1002" s="57"/>
      <c r="C1002" s="58"/>
    </row>
    <row r="1003" spans="1:3" x14ac:dyDescent="0.2">
      <c r="A1003" s="7"/>
      <c r="B1003" s="57"/>
      <c r="C1003" s="58"/>
    </row>
    <row r="1004" spans="1:3" x14ac:dyDescent="0.2">
      <c r="A1004" s="7"/>
      <c r="B1004" s="57"/>
      <c r="C1004" s="58"/>
    </row>
    <row r="1005" spans="1:3" x14ac:dyDescent="0.2">
      <c r="A1005" s="7"/>
      <c r="B1005" s="57"/>
      <c r="C1005" s="58"/>
    </row>
    <row r="1006" spans="1:3" x14ac:dyDescent="0.2">
      <c r="A1006" s="7"/>
      <c r="B1006" s="57"/>
      <c r="C1006" s="58"/>
    </row>
    <row r="1007" spans="1:3" x14ac:dyDescent="0.2">
      <c r="A1007" s="7"/>
      <c r="B1007" s="57"/>
      <c r="C1007" s="58"/>
    </row>
    <row r="1008" spans="1:3" x14ac:dyDescent="0.2">
      <c r="A1008" s="7"/>
      <c r="B1008" s="57"/>
      <c r="C1008" s="58"/>
    </row>
    <row r="1009" spans="1:3" x14ac:dyDescent="0.2">
      <c r="A1009" s="7"/>
      <c r="B1009" s="57"/>
      <c r="C1009" s="58"/>
    </row>
    <row r="1010" spans="1:3" x14ac:dyDescent="0.2">
      <c r="A1010" s="7"/>
      <c r="B1010" s="57"/>
      <c r="C1010" s="58"/>
    </row>
    <row r="1011" spans="1:3" x14ac:dyDescent="0.2">
      <c r="A1011" s="7"/>
      <c r="B1011" s="57"/>
      <c r="C1011" s="58"/>
    </row>
    <row r="1012" spans="1:3" x14ac:dyDescent="0.2">
      <c r="A1012" s="7"/>
      <c r="B1012" s="57"/>
      <c r="C1012" s="58"/>
    </row>
    <row r="1013" spans="1:3" x14ac:dyDescent="0.2">
      <c r="A1013" s="7"/>
      <c r="B1013" s="57"/>
      <c r="C1013" s="58"/>
    </row>
    <row r="1014" spans="1:3" x14ac:dyDescent="0.2">
      <c r="A1014" s="7"/>
      <c r="B1014" s="57"/>
      <c r="C1014" s="58"/>
    </row>
    <row r="1015" spans="1:3" x14ac:dyDescent="0.2">
      <c r="A1015" s="7"/>
      <c r="B1015" s="57"/>
      <c r="C1015" s="58"/>
    </row>
    <row r="1016" spans="1:3" x14ac:dyDescent="0.2">
      <c r="A1016" s="7"/>
      <c r="B1016" s="57"/>
      <c r="C1016" s="58"/>
    </row>
    <row r="1017" spans="1:3" x14ac:dyDescent="0.2">
      <c r="A1017" s="7"/>
      <c r="B1017" s="57"/>
      <c r="C1017" s="58"/>
    </row>
    <row r="1018" spans="1:3" x14ac:dyDescent="0.2">
      <c r="A1018" s="7"/>
      <c r="B1018" s="57"/>
      <c r="C1018" s="58"/>
    </row>
    <row r="1019" spans="1:3" x14ac:dyDescent="0.2">
      <c r="A1019" s="7"/>
      <c r="B1019" s="57"/>
      <c r="C1019" s="58"/>
    </row>
    <row r="1020" spans="1:3" x14ac:dyDescent="0.2">
      <c r="A1020" s="7"/>
      <c r="B1020" s="57"/>
      <c r="C1020" s="58"/>
    </row>
    <row r="1021" spans="1:3" x14ac:dyDescent="0.2">
      <c r="A1021" s="7"/>
      <c r="B1021" s="57"/>
      <c r="C1021" s="58"/>
    </row>
    <row r="1022" spans="1:3" x14ac:dyDescent="0.2">
      <c r="A1022" s="7"/>
      <c r="B1022" s="57"/>
      <c r="C1022" s="58"/>
    </row>
    <row r="1023" spans="1:3" x14ac:dyDescent="0.2">
      <c r="A1023" s="7"/>
      <c r="B1023" s="57"/>
      <c r="C1023" s="58"/>
    </row>
    <row r="1024" spans="1:3" x14ac:dyDescent="0.2">
      <c r="A1024" s="7"/>
      <c r="B1024" s="57"/>
      <c r="C1024" s="58"/>
    </row>
    <row r="1025" spans="1:3" x14ac:dyDescent="0.2">
      <c r="A1025" s="7"/>
      <c r="B1025" s="57"/>
      <c r="C1025" s="58"/>
    </row>
    <row r="1026" spans="1:3" x14ac:dyDescent="0.2">
      <c r="A1026" s="7"/>
      <c r="B1026" s="57"/>
      <c r="C1026" s="58"/>
    </row>
    <row r="1027" spans="1:3" x14ac:dyDescent="0.2">
      <c r="A1027" s="7"/>
      <c r="B1027" s="57"/>
      <c r="C1027" s="58"/>
    </row>
    <row r="1028" spans="1:3" x14ac:dyDescent="0.2">
      <c r="A1028" s="7"/>
      <c r="B1028" s="57"/>
      <c r="C1028" s="58"/>
    </row>
    <row r="1029" spans="1:3" x14ac:dyDescent="0.2">
      <c r="A1029" s="7"/>
      <c r="B1029" s="57"/>
      <c r="C1029" s="58"/>
    </row>
    <row r="1030" spans="1:3" x14ac:dyDescent="0.2">
      <c r="A1030" s="7"/>
      <c r="B1030" s="57"/>
      <c r="C1030" s="58"/>
    </row>
    <row r="1031" spans="1:3" x14ac:dyDescent="0.2">
      <c r="A1031" s="7"/>
      <c r="B1031" s="57"/>
      <c r="C1031" s="58"/>
    </row>
    <row r="1032" spans="1:3" x14ac:dyDescent="0.2">
      <c r="A1032" s="7"/>
      <c r="B1032" s="57"/>
      <c r="C1032" s="58"/>
    </row>
    <row r="1033" spans="1:3" x14ac:dyDescent="0.2">
      <c r="A1033" s="7"/>
      <c r="B1033" s="57"/>
      <c r="C1033" s="58"/>
    </row>
    <row r="1034" spans="1:3" x14ac:dyDescent="0.2">
      <c r="A1034" s="7"/>
      <c r="B1034" s="57"/>
      <c r="C1034" s="58"/>
    </row>
    <row r="1035" spans="1:3" x14ac:dyDescent="0.2">
      <c r="A1035" s="7"/>
      <c r="B1035" s="57"/>
      <c r="C1035" s="58"/>
    </row>
    <row r="1036" spans="1:3" x14ac:dyDescent="0.2">
      <c r="A1036" s="7"/>
      <c r="B1036" s="57"/>
      <c r="C1036" s="58"/>
    </row>
    <row r="1037" spans="1:3" x14ac:dyDescent="0.2">
      <c r="A1037" s="7"/>
      <c r="B1037" s="57"/>
      <c r="C1037" s="58"/>
    </row>
    <row r="1038" spans="1:3" x14ac:dyDescent="0.2">
      <c r="A1038" s="7"/>
      <c r="B1038" s="57"/>
      <c r="C1038" s="58"/>
    </row>
    <row r="1039" spans="1:3" x14ac:dyDescent="0.2">
      <c r="A1039" s="7"/>
      <c r="B1039" s="57"/>
      <c r="C1039" s="58"/>
    </row>
    <row r="1040" spans="1:3" x14ac:dyDescent="0.2">
      <c r="A1040" s="7"/>
      <c r="B1040" s="57"/>
      <c r="C1040" s="58"/>
    </row>
    <row r="1041" spans="1:3" x14ac:dyDescent="0.2">
      <c r="A1041" s="7"/>
      <c r="B1041" s="57"/>
      <c r="C1041" s="58"/>
    </row>
    <row r="1042" spans="1:3" x14ac:dyDescent="0.2">
      <c r="A1042" s="7"/>
      <c r="B1042" s="57"/>
      <c r="C1042" s="58"/>
    </row>
    <row r="1043" spans="1:3" x14ac:dyDescent="0.2">
      <c r="A1043" s="7"/>
      <c r="B1043" s="57"/>
      <c r="C1043" s="58"/>
    </row>
    <row r="1044" spans="1:3" x14ac:dyDescent="0.2">
      <c r="A1044" s="7"/>
      <c r="B1044" s="57"/>
      <c r="C1044" s="58"/>
    </row>
    <row r="1045" spans="1:3" x14ac:dyDescent="0.2">
      <c r="A1045" s="7"/>
      <c r="B1045" s="57"/>
      <c r="C1045" s="58"/>
    </row>
    <row r="1046" spans="1:3" x14ac:dyDescent="0.2">
      <c r="A1046" s="7"/>
      <c r="B1046" s="57"/>
      <c r="C1046" s="58"/>
    </row>
    <row r="1047" spans="1:3" x14ac:dyDescent="0.2">
      <c r="A1047" s="7"/>
      <c r="B1047" s="57"/>
      <c r="C1047" s="58"/>
    </row>
    <row r="1048" spans="1:3" x14ac:dyDescent="0.2">
      <c r="A1048" s="7"/>
      <c r="B1048" s="57"/>
      <c r="C1048" s="58"/>
    </row>
    <row r="1049" spans="1:3" x14ac:dyDescent="0.2">
      <c r="A1049" s="7"/>
      <c r="B1049" s="57"/>
      <c r="C1049" s="58"/>
    </row>
    <row r="1050" spans="1:3" x14ac:dyDescent="0.2">
      <c r="A1050" s="7"/>
      <c r="B1050" s="57"/>
      <c r="C1050" s="58"/>
    </row>
    <row r="1051" spans="1:3" x14ac:dyDescent="0.2">
      <c r="A1051" s="7"/>
      <c r="B1051" s="57"/>
      <c r="C1051" s="58"/>
    </row>
    <row r="1052" spans="1:3" x14ac:dyDescent="0.2">
      <c r="A1052" s="7"/>
      <c r="B1052" s="57"/>
      <c r="C1052" s="58"/>
    </row>
    <row r="1053" spans="1:3" x14ac:dyDescent="0.2">
      <c r="A1053" s="7"/>
      <c r="B1053" s="57"/>
      <c r="C1053" s="58"/>
    </row>
    <row r="1054" spans="1:3" x14ac:dyDescent="0.2">
      <c r="A1054" s="7"/>
      <c r="B1054" s="57"/>
      <c r="C1054" s="58"/>
    </row>
    <row r="1055" spans="1:3" x14ac:dyDescent="0.2">
      <c r="A1055" s="7"/>
      <c r="B1055" s="57"/>
      <c r="C1055" s="58"/>
    </row>
    <row r="1056" spans="1:3" x14ac:dyDescent="0.2">
      <c r="A1056" s="7"/>
      <c r="B1056" s="57"/>
      <c r="C1056" s="58"/>
    </row>
    <row r="1057" spans="1:3" x14ac:dyDescent="0.2">
      <c r="A1057" s="7"/>
      <c r="B1057" s="57"/>
      <c r="C1057" s="58"/>
    </row>
    <row r="1058" spans="1:3" x14ac:dyDescent="0.2">
      <c r="A1058" s="7"/>
      <c r="B1058" s="57"/>
      <c r="C1058" s="58"/>
    </row>
    <row r="1059" spans="1:3" x14ac:dyDescent="0.2">
      <c r="A1059" s="7"/>
      <c r="B1059" s="57"/>
      <c r="C1059" s="58"/>
    </row>
    <row r="1060" spans="1:3" x14ac:dyDescent="0.2">
      <c r="A1060" s="7"/>
      <c r="B1060" s="57"/>
      <c r="C1060" s="58"/>
    </row>
    <row r="1061" spans="1:3" x14ac:dyDescent="0.2">
      <c r="A1061" s="7"/>
      <c r="B1061" s="57"/>
      <c r="C1061" s="58"/>
    </row>
    <row r="1062" spans="1:3" x14ac:dyDescent="0.2">
      <c r="A1062" s="7"/>
      <c r="B1062" s="57"/>
      <c r="C1062" s="58"/>
    </row>
    <row r="1063" spans="1:3" x14ac:dyDescent="0.2">
      <c r="A1063" s="7"/>
      <c r="B1063" s="57"/>
      <c r="C1063" s="58"/>
    </row>
    <row r="1064" spans="1:3" x14ac:dyDescent="0.2">
      <c r="A1064" s="7"/>
      <c r="B1064" s="57"/>
      <c r="C1064" s="58"/>
    </row>
    <row r="1065" spans="1:3" x14ac:dyDescent="0.2">
      <c r="A1065" s="7"/>
      <c r="B1065" s="57"/>
      <c r="C1065" s="58"/>
    </row>
    <row r="1066" spans="1:3" x14ac:dyDescent="0.2">
      <c r="A1066" s="7"/>
      <c r="B1066" s="57"/>
      <c r="C1066" s="58"/>
    </row>
    <row r="1067" spans="1:3" x14ac:dyDescent="0.2">
      <c r="A1067" s="7"/>
      <c r="B1067" s="57"/>
      <c r="C1067" s="58"/>
    </row>
    <row r="1068" spans="1:3" x14ac:dyDescent="0.2">
      <c r="A1068" s="7"/>
      <c r="B1068" s="57"/>
      <c r="C1068" s="58"/>
    </row>
    <row r="1069" spans="1:3" x14ac:dyDescent="0.2">
      <c r="A1069" s="7"/>
      <c r="B1069" s="57"/>
      <c r="C1069" s="58"/>
    </row>
    <row r="1070" spans="1:3" x14ac:dyDescent="0.2">
      <c r="A1070" s="7"/>
      <c r="B1070" s="57"/>
      <c r="C1070" s="58"/>
    </row>
    <row r="1071" spans="1:3" x14ac:dyDescent="0.2">
      <c r="A1071" s="7"/>
      <c r="B1071" s="57"/>
      <c r="C1071" s="58"/>
    </row>
    <row r="1072" spans="1:3" x14ac:dyDescent="0.2">
      <c r="A1072" s="7"/>
      <c r="B1072" s="57"/>
      <c r="C1072" s="58"/>
    </row>
    <row r="1073" spans="1:3" x14ac:dyDescent="0.2">
      <c r="A1073" s="7"/>
      <c r="B1073" s="57"/>
      <c r="C1073" s="58"/>
    </row>
    <row r="1074" spans="1:3" x14ac:dyDescent="0.2">
      <c r="A1074" s="7"/>
      <c r="B1074" s="57"/>
      <c r="C1074" s="58"/>
    </row>
    <row r="1075" spans="1:3" x14ac:dyDescent="0.2">
      <c r="A1075" s="7"/>
      <c r="B1075" s="57"/>
      <c r="C1075" s="58"/>
    </row>
    <row r="1076" spans="1:3" x14ac:dyDescent="0.2">
      <c r="A1076" s="7"/>
      <c r="B1076" s="57"/>
      <c r="C1076" s="58"/>
    </row>
    <row r="1077" spans="1:3" x14ac:dyDescent="0.2">
      <c r="A1077" s="7"/>
      <c r="B1077" s="57"/>
      <c r="C1077" s="58"/>
    </row>
    <row r="1078" spans="1:3" x14ac:dyDescent="0.2">
      <c r="A1078" s="7"/>
      <c r="B1078" s="57"/>
      <c r="C1078" s="58"/>
    </row>
    <row r="1079" spans="1:3" x14ac:dyDescent="0.2">
      <c r="A1079" s="7"/>
      <c r="B1079" s="57"/>
      <c r="C1079" s="58"/>
    </row>
    <row r="1080" spans="1:3" x14ac:dyDescent="0.2">
      <c r="A1080" s="7"/>
      <c r="B1080" s="57"/>
      <c r="C1080" s="58"/>
    </row>
    <row r="1081" spans="1:3" x14ac:dyDescent="0.2">
      <c r="A1081" s="7"/>
      <c r="B1081" s="57"/>
      <c r="C1081" s="58"/>
    </row>
    <row r="1082" spans="1:3" x14ac:dyDescent="0.2">
      <c r="A1082" s="7"/>
      <c r="B1082" s="57"/>
      <c r="C1082" s="58"/>
    </row>
    <row r="1083" spans="1:3" x14ac:dyDescent="0.2">
      <c r="A1083" s="7"/>
      <c r="B1083" s="57"/>
      <c r="C1083" s="58"/>
    </row>
    <row r="1084" spans="1:3" x14ac:dyDescent="0.2">
      <c r="A1084" s="7"/>
      <c r="B1084" s="57"/>
      <c r="C1084" s="58"/>
    </row>
    <row r="1085" spans="1:3" x14ac:dyDescent="0.2">
      <c r="A1085" s="7"/>
      <c r="B1085" s="57"/>
      <c r="C1085" s="58"/>
    </row>
    <row r="1086" spans="1:3" x14ac:dyDescent="0.2">
      <c r="A1086" s="7"/>
      <c r="B1086" s="57"/>
      <c r="C1086" s="58"/>
    </row>
    <row r="1087" spans="1:3" x14ac:dyDescent="0.2">
      <c r="A1087" s="7"/>
      <c r="B1087" s="57"/>
      <c r="C1087" s="58"/>
    </row>
    <row r="1088" spans="1:3" x14ac:dyDescent="0.2">
      <c r="A1088" s="7"/>
      <c r="B1088" s="57"/>
      <c r="C1088" s="58"/>
    </row>
    <row r="1089" spans="1:3" x14ac:dyDescent="0.2">
      <c r="A1089" s="7"/>
      <c r="B1089" s="57"/>
      <c r="C1089" s="58"/>
    </row>
    <row r="1090" spans="1:3" x14ac:dyDescent="0.2">
      <c r="A1090" s="7"/>
      <c r="B1090" s="57"/>
      <c r="C1090" s="58"/>
    </row>
    <row r="1091" spans="1:3" x14ac:dyDescent="0.2">
      <c r="A1091" s="7"/>
      <c r="B1091" s="57"/>
      <c r="C1091" s="58"/>
    </row>
    <row r="1092" spans="1:3" x14ac:dyDescent="0.2">
      <c r="A1092" s="7"/>
      <c r="B1092" s="57"/>
      <c r="C1092" s="58"/>
    </row>
    <row r="1093" spans="1:3" x14ac:dyDescent="0.2">
      <c r="A1093" s="7"/>
      <c r="B1093" s="57"/>
      <c r="C1093" s="58"/>
    </row>
    <row r="1094" spans="1:3" x14ac:dyDescent="0.2">
      <c r="A1094" s="7"/>
      <c r="B1094" s="57"/>
      <c r="C1094" s="58"/>
    </row>
    <row r="1095" spans="1:3" x14ac:dyDescent="0.2">
      <c r="A1095" s="7"/>
      <c r="B1095" s="57"/>
      <c r="C1095" s="58"/>
    </row>
    <row r="1096" spans="1:3" x14ac:dyDescent="0.2">
      <c r="A1096" s="7"/>
      <c r="B1096" s="57"/>
      <c r="C1096" s="58"/>
    </row>
    <row r="1097" spans="1:3" x14ac:dyDescent="0.2">
      <c r="A1097" s="7"/>
      <c r="B1097" s="57"/>
      <c r="C1097" s="58"/>
    </row>
    <row r="1098" spans="1:3" x14ac:dyDescent="0.2">
      <c r="A1098" s="7"/>
      <c r="B1098" s="57"/>
      <c r="C1098" s="58"/>
    </row>
    <row r="1099" spans="1:3" x14ac:dyDescent="0.2">
      <c r="A1099" s="7"/>
      <c r="B1099" s="57"/>
      <c r="C1099" s="58"/>
    </row>
    <row r="1100" spans="1:3" x14ac:dyDescent="0.2">
      <c r="A1100" s="7"/>
      <c r="B1100" s="57"/>
      <c r="C1100" s="58"/>
    </row>
    <row r="1101" spans="1:3" x14ac:dyDescent="0.2">
      <c r="A1101" s="7"/>
      <c r="B1101" s="57"/>
      <c r="C1101" s="58"/>
    </row>
    <row r="1102" spans="1:3" x14ac:dyDescent="0.2">
      <c r="A1102" s="7"/>
      <c r="B1102" s="57"/>
      <c r="C1102" s="58"/>
    </row>
    <row r="1103" spans="1:3" x14ac:dyDescent="0.2">
      <c r="A1103" s="7"/>
      <c r="B1103" s="57"/>
      <c r="C1103" s="58"/>
    </row>
    <row r="1104" spans="1:3" x14ac:dyDescent="0.2">
      <c r="A1104" s="7"/>
      <c r="B1104" s="57"/>
      <c r="C1104" s="58"/>
    </row>
    <row r="1105" spans="1:3" x14ac:dyDescent="0.2">
      <c r="A1105" s="7"/>
      <c r="B1105" s="57"/>
      <c r="C1105" s="58"/>
    </row>
    <row r="1106" spans="1:3" x14ac:dyDescent="0.2">
      <c r="A1106" s="7"/>
      <c r="B1106" s="57"/>
      <c r="C1106" s="58"/>
    </row>
    <row r="1107" spans="1:3" x14ac:dyDescent="0.2">
      <c r="A1107" s="7"/>
      <c r="B1107" s="57"/>
      <c r="C1107" s="58"/>
    </row>
    <row r="1108" spans="1:3" x14ac:dyDescent="0.2">
      <c r="A1108" s="7"/>
      <c r="B1108" s="57"/>
      <c r="C1108" s="58"/>
    </row>
    <row r="1109" spans="1:3" x14ac:dyDescent="0.2">
      <c r="A1109" s="7"/>
      <c r="B1109" s="57"/>
      <c r="C1109" s="58"/>
    </row>
    <row r="1110" spans="1:3" x14ac:dyDescent="0.2">
      <c r="A1110" s="7"/>
      <c r="B1110" s="57"/>
      <c r="C1110" s="58"/>
    </row>
    <row r="1111" spans="1:3" x14ac:dyDescent="0.2">
      <c r="A1111" s="7"/>
      <c r="B1111" s="57"/>
      <c r="C1111" s="58"/>
    </row>
    <row r="1112" spans="1:3" x14ac:dyDescent="0.2">
      <c r="A1112" s="7"/>
      <c r="B1112" s="57"/>
      <c r="C1112" s="58"/>
    </row>
    <row r="1113" spans="1:3" x14ac:dyDescent="0.2">
      <c r="A1113" s="7"/>
      <c r="B1113" s="57"/>
      <c r="C1113" s="58"/>
    </row>
    <row r="1114" spans="1:3" x14ac:dyDescent="0.2">
      <c r="A1114" s="7"/>
      <c r="B1114" s="57"/>
      <c r="C1114" s="58"/>
    </row>
    <row r="1115" spans="1:3" x14ac:dyDescent="0.2">
      <c r="A1115" s="7"/>
      <c r="B1115" s="57"/>
      <c r="C1115" s="58"/>
    </row>
    <row r="1116" spans="1:3" x14ac:dyDescent="0.2">
      <c r="A1116" s="7"/>
      <c r="B1116" s="57"/>
      <c r="C1116" s="58"/>
    </row>
    <row r="1117" spans="1:3" x14ac:dyDescent="0.2">
      <c r="A1117" s="7"/>
      <c r="B1117" s="57"/>
      <c r="C1117" s="58"/>
    </row>
    <row r="1118" spans="1:3" x14ac:dyDescent="0.2">
      <c r="A1118" s="7"/>
      <c r="B1118" s="57"/>
      <c r="C1118" s="58"/>
    </row>
    <row r="1119" spans="1:3" x14ac:dyDescent="0.2">
      <c r="A1119" s="7"/>
      <c r="B1119" s="57"/>
      <c r="C1119" s="58"/>
    </row>
    <row r="1120" spans="1:3" x14ac:dyDescent="0.2">
      <c r="A1120" s="7"/>
      <c r="B1120" s="57"/>
      <c r="C1120" s="58"/>
    </row>
    <row r="1121" spans="1:3" x14ac:dyDescent="0.2">
      <c r="A1121" s="7"/>
      <c r="B1121" s="57"/>
      <c r="C1121" s="58"/>
    </row>
    <row r="1122" spans="1:3" x14ac:dyDescent="0.2">
      <c r="A1122" s="7"/>
      <c r="B1122" s="57"/>
      <c r="C1122" s="58"/>
    </row>
    <row r="1123" spans="1:3" x14ac:dyDescent="0.2">
      <c r="A1123" s="7"/>
      <c r="B1123" s="57"/>
      <c r="C1123" s="58"/>
    </row>
    <row r="1124" spans="1:3" x14ac:dyDescent="0.2">
      <c r="A1124" s="7"/>
      <c r="B1124" s="57"/>
      <c r="C1124" s="58"/>
    </row>
    <row r="1125" spans="1:3" x14ac:dyDescent="0.2">
      <c r="A1125" s="7"/>
      <c r="B1125" s="57"/>
      <c r="C1125" s="58"/>
    </row>
    <row r="1126" spans="1:3" x14ac:dyDescent="0.2">
      <c r="A1126" s="7"/>
      <c r="B1126" s="57"/>
      <c r="C1126" s="58"/>
    </row>
    <row r="1127" spans="1:3" x14ac:dyDescent="0.2">
      <c r="A1127" s="7"/>
      <c r="B1127" s="57"/>
      <c r="C1127" s="58"/>
    </row>
    <row r="1128" spans="1:3" x14ac:dyDescent="0.2">
      <c r="A1128" s="7"/>
      <c r="B1128" s="57"/>
      <c r="C1128" s="58"/>
    </row>
    <row r="1129" spans="1:3" x14ac:dyDescent="0.2">
      <c r="A1129" s="7"/>
      <c r="B1129" s="57"/>
      <c r="C1129" s="58"/>
    </row>
    <row r="1130" spans="1:3" x14ac:dyDescent="0.2">
      <c r="A1130" s="7"/>
      <c r="B1130" s="57"/>
      <c r="C1130" s="58"/>
    </row>
    <row r="1131" spans="1:3" x14ac:dyDescent="0.2">
      <c r="A1131" s="7"/>
      <c r="B1131" s="57"/>
      <c r="C1131" s="58"/>
    </row>
    <row r="1132" spans="1:3" x14ac:dyDescent="0.2">
      <c r="A1132" s="7"/>
      <c r="B1132" s="57"/>
      <c r="C1132" s="58"/>
    </row>
    <row r="1133" spans="1:3" x14ac:dyDescent="0.2">
      <c r="A1133" s="7"/>
      <c r="B1133" s="57"/>
      <c r="C1133" s="58"/>
    </row>
    <row r="1134" spans="1:3" x14ac:dyDescent="0.2">
      <c r="A1134" s="7"/>
      <c r="B1134" s="57"/>
      <c r="C1134" s="58"/>
    </row>
    <row r="1135" spans="1:3" x14ac:dyDescent="0.2">
      <c r="A1135" s="7"/>
      <c r="B1135" s="57"/>
      <c r="C1135" s="58"/>
    </row>
    <row r="1136" spans="1:3" x14ac:dyDescent="0.2">
      <c r="A1136" s="7"/>
      <c r="B1136" s="57"/>
      <c r="C1136" s="58"/>
    </row>
    <row r="1137" spans="1:3" x14ac:dyDescent="0.2">
      <c r="A1137" s="7"/>
      <c r="B1137" s="57"/>
      <c r="C1137" s="58"/>
    </row>
    <row r="1138" spans="1:3" x14ac:dyDescent="0.2">
      <c r="A1138" s="7"/>
      <c r="B1138" s="57"/>
      <c r="C1138" s="58"/>
    </row>
    <row r="1139" spans="1:3" x14ac:dyDescent="0.2">
      <c r="A1139" s="7"/>
      <c r="B1139" s="57"/>
      <c r="C1139" s="58"/>
    </row>
    <row r="1140" spans="1:3" x14ac:dyDescent="0.2">
      <c r="A1140" s="7"/>
      <c r="B1140" s="57"/>
      <c r="C1140" s="58"/>
    </row>
    <row r="1141" spans="1:3" x14ac:dyDescent="0.2">
      <c r="A1141" s="7"/>
      <c r="B1141" s="57"/>
      <c r="C1141" s="58"/>
    </row>
    <row r="1142" spans="1:3" x14ac:dyDescent="0.2">
      <c r="A1142" s="7"/>
      <c r="B1142" s="57"/>
      <c r="C1142" s="58"/>
    </row>
    <row r="1143" spans="1:3" x14ac:dyDescent="0.2">
      <c r="A1143" s="7"/>
      <c r="B1143" s="57"/>
      <c r="C1143" s="58"/>
    </row>
    <row r="1144" spans="1:3" x14ac:dyDescent="0.2">
      <c r="A1144" s="7"/>
      <c r="B1144" s="57"/>
      <c r="C1144" s="58"/>
    </row>
    <row r="1145" spans="1:3" x14ac:dyDescent="0.2">
      <c r="A1145" s="7"/>
      <c r="B1145" s="57"/>
      <c r="C1145" s="58"/>
    </row>
    <row r="1146" spans="1:3" x14ac:dyDescent="0.2">
      <c r="A1146" s="7"/>
      <c r="B1146" s="57"/>
      <c r="C1146" s="58"/>
    </row>
    <row r="1147" spans="1:3" x14ac:dyDescent="0.2">
      <c r="A1147" s="7"/>
      <c r="B1147" s="57"/>
      <c r="C1147" s="58"/>
    </row>
    <row r="1148" spans="1:3" x14ac:dyDescent="0.2">
      <c r="A1148" s="7"/>
      <c r="B1148" s="57"/>
      <c r="C1148" s="58"/>
    </row>
    <row r="1149" spans="1:3" x14ac:dyDescent="0.2">
      <c r="A1149" s="7"/>
      <c r="B1149" s="57"/>
      <c r="C1149" s="58"/>
    </row>
    <row r="1150" spans="1:3" x14ac:dyDescent="0.2">
      <c r="A1150" s="7"/>
      <c r="B1150" s="57"/>
      <c r="C1150" s="58"/>
    </row>
    <row r="1151" spans="1:3" x14ac:dyDescent="0.2">
      <c r="A1151" s="7"/>
      <c r="B1151" s="57"/>
      <c r="C1151" s="58"/>
    </row>
    <row r="1152" spans="1:3" x14ac:dyDescent="0.2">
      <c r="A1152" s="7"/>
      <c r="B1152" s="57"/>
      <c r="C1152" s="58"/>
    </row>
    <row r="1153" spans="1:3" x14ac:dyDescent="0.2">
      <c r="A1153" s="7"/>
      <c r="B1153" s="57"/>
      <c r="C1153" s="58"/>
    </row>
    <row r="1154" spans="1:3" x14ac:dyDescent="0.2">
      <c r="A1154" s="7"/>
      <c r="B1154" s="57"/>
      <c r="C1154" s="58"/>
    </row>
    <row r="1155" spans="1:3" x14ac:dyDescent="0.2">
      <c r="A1155" s="7"/>
      <c r="B1155" s="57"/>
      <c r="C1155" s="58"/>
    </row>
    <row r="1156" spans="1:3" x14ac:dyDescent="0.2">
      <c r="A1156" s="7"/>
      <c r="B1156" s="57"/>
      <c r="C1156" s="58"/>
    </row>
    <row r="1157" spans="1:3" x14ac:dyDescent="0.2">
      <c r="A1157" s="7"/>
      <c r="B1157" s="57"/>
      <c r="C1157" s="58"/>
    </row>
    <row r="1158" spans="1:3" x14ac:dyDescent="0.2">
      <c r="A1158" s="7"/>
      <c r="B1158" s="57"/>
      <c r="C1158" s="58"/>
    </row>
    <row r="1159" spans="1:3" x14ac:dyDescent="0.2">
      <c r="A1159" s="7"/>
      <c r="B1159" s="57"/>
      <c r="C1159" s="58"/>
    </row>
    <row r="1160" spans="1:3" x14ac:dyDescent="0.2">
      <c r="A1160" s="7"/>
      <c r="B1160" s="57"/>
      <c r="C1160" s="58"/>
    </row>
    <row r="1161" spans="1:3" x14ac:dyDescent="0.2">
      <c r="A1161" s="7"/>
      <c r="B1161" s="57"/>
      <c r="C1161" s="58"/>
    </row>
    <row r="1162" spans="1:3" x14ac:dyDescent="0.2">
      <c r="A1162" s="7"/>
      <c r="B1162" s="57"/>
      <c r="C1162" s="58"/>
    </row>
    <row r="1163" spans="1:3" x14ac:dyDescent="0.2">
      <c r="A1163" s="7"/>
      <c r="B1163" s="57"/>
      <c r="C1163" s="58"/>
    </row>
    <row r="1164" spans="1:3" x14ac:dyDescent="0.2">
      <c r="A1164" s="7"/>
      <c r="B1164" s="57"/>
      <c r="C1164" s="58"/>
    </row>
    <row r="1165" spans="1:3" x14ac:dyDescent="0.2">
      <c r="A1165" s="7"/>
      <c r="B1165" s="57"/>
      <c r="C1165" s="58"/>
    </row>
    <row r="1166" spans="1:3" x14ac:dyDescent="0.2">
      <c r="A1166" s="7"/>
      <c r="B1166" s="57"/>
      <c r="C1166" s="58"/>
    </row>
    <row r="1167" spans="1:3" x14ac:dyDescent="0.2">
      <c r="A1167" s="7"/>
      <c r="B1167" s="57"/>
      <c r="C1167" s="58"/>
    </row>
    <row r="1168" spans="1:3" x14ac:dyDescent="0.2">
      <c r="A1168" s="7"/>
      <c r="B1168" s="57"/>
      <c r="C1168" s="58"/>
    </row>
    <row r="1169" spans="1:3" x14ac:dyDescent="0.2">
      <c r="A1169" s="7"/>
      <c r="B1169" s="57"/>
      <c r="C1169" s="58"/>
    </row>
    <row r="1170" spans="1:3" x14ac:dyDescent="0.2">
      <c r="A1170" s="7"/>
      <c r="B1170" s="57"/>
      <c r="C1170" s="58"/>
    </row>
    <row r="1171" spans="1:3" x14ac:dyDescent="0.2">
      <c r="A1171" s="7"/>
      <c r="B1171" s="57"/>
      <c r="C1171" s="58"/>
    </row>
    <row r="1172" spans="1:3" x14ac:dyDescent="0.2">
      <c r="A1172" s="7"/>
      <c r="B1172" s="57"/>
      <c r="C1172" s="58"/>
    </row>
    <row r="1173" spans="1:3" x14ac:dyDescent="0.2">
      <c r="A1173" s="7"/>
      <c r="B1173" s="57"/>
      <c r="C1173" s="58"/>
    </row>
    <row r="1174" spans="1:3" x14ac:dyDescent="0.2">
      <c r="A1174" s="7"/>
      <c r="B1174" s="57"/>
      <c r="C1174" s="58"/>
    </row>
    <row r="1175" spans="1:3" x14ac:dyDescent="0.2">
      <c r="A1175" s="7"/>
      <c r="B1175" s="57"/>
      <c r="C1175" s="58"/>
    </row>
    <row r="1176" spans="1:3" x14ac:dyDescent="0.2">
      <c r="A1176" s="7"/>
      <c r="B1176" s="57"/>
      <c r="C1176" s="58"/>
    </row>
    <row r="1177" spans="1:3" x14ac:dyDescent="0.2">
      <c r="A1177" s="7"/>
      <c r="B1177" s="57"/>
      <c r="C1177" s="58"/>
    </row>
    <row r="1178" spans="1:3" x14ac:dyDescent="0.2">
      <c r="A1178" s="7"/>
      <c r="B1178" s="57"/>
      <c r="C1178" s="58"/>
    </row>
    <row r="1179" spans="1:3" x14ac:dyDescent="0.2">
      <c r="A1179" s="7"/>
      <c r="B1179" s="57"/>
      <c r="C1179" s="58"/>
    </row>
    <row r="1180" spans="1:3" x14ac:dyDescent="0.2">
      <c r="A1180" s="7"/>
      <c r="B1180" s="57"/>
      <c r="C1180" s="58"/>
    </row>
    <row r="1181" spans="1:3" x14ac:dyDescent="0.2">
      <c r="A1181" s="7"/>
      <c r="B1181" s="57"/>
      <c r="C1181" s="58"/>
    </row>
    <row r="1182" spans="1:3" x14ac:dyDescent="0.2">
      <c r="A1182" s="7"/>
      <c r="B1182" s="57"/>
      <c r="C1182" s="58"/>
    </row>
    <row r="1183" spans="1:3" x14ac:dyDescent="0.2">
      <c r="A1183" s="7"/>
      <c r="B1183" s="57"/>
      <c r="C1183" s="58"/>
    </row>
    <row r="1184" spans="1:3" x14ac:dyDescent="0.2">
      <c r="A1184" s="7"/>
      <c r="B1184" s="57"/>
      <c r="C1184" s="58"/>
    </row>
    <row r="1185" spans="1:3" x14ac:dyDescent="0.2">
      <c r="A1185" s="7"/>
      <c r="B1185" s="57"/>
      <c r="C1185" s="58"/>
    </row>
    <row r="1186" spans="1:3" x14ac:dyDescent="0.2">
      <c r="A1186" s="7"/>
      <c r="B1186" s="57"/>
      <c r="C1186" s="58"/>
    </row>
    <row r="1187" spans="1:3" x14ac:dyDescent="0.2">
      <c r="A1187" s="7"/>
      <c r="B1187" s="57"/>
      <c r="C1187" s="58"/>
    </row>
    <row r="1188" spans="1:3" x14ac:dyDescent="0.2">
      <c r="A1188" s="7"/>
      <c r="B1188" s="57"/>
      <c r="C1188" s="58"/>
    </row>
    <row r="1189" spans="1:3" x14ac:dyDescent="0.2">
      <c r="A1189" s="7"/>
      <c r="B1189" s="57"/>
      <c r="C1189" s="58"/>
    </row>
    <row r="1190" spans="1:3" x14ac:dyDescent="0.2">
      <c r="A1190" s="7"/>
      <c r="B1190" s="57"/>
      <c r="C1190" s="58"/>
    </row>
    <row r="1191" spans="1:3" x14ac:dyDescent="0.2">
      <c r="A1191" s="7"/>
      <c r="B1191" s="57"/>
      <c r="C1191" s="58"/>
    </row>
    <row r="1192" spans="1:3" x14ac:dyDescent="0.2">
      <c r="A1192" s="7"/>
      <c r="B1192" s="57"/>
      <c r="C1192" s="58"/>
    </row>
    <row r="1193" spans="1:3" x14ac:dyDescent="0.2">
      <c r="A1193" s="7"/>
      <c r="B1193" s="57"/>
      <c r="C1193" s="58"/>
    </row>
    <row r="1194" spans="1:3" x14ac:dyDescent="0.2">
      <c r="A1194" s="7"/>
      <c r="B1194" s="57"/>
      <c r="C1194" s="58"/>
    </row>
    <row r="1195" spans="1:3" x14ac:dyDescent="0.2">
      <c r="A1195" s="7"/>
      <c r="B1195" s="57"/>
      <c r="C1195" s="58"/>
    </row>
    <row r="1196" spans="1:3" x14ac:dyDescent="0.2">
      <c r="A1196" s="7"/>
      <c r="B1196" s="57"/>
      <c r="C1196" s="58"/>
    </row>
    <row r="1197" spans="1:3" x14ac:dyDescent="0.2">
      <c r="A1197" s="7"/>
      <c r="B1197" s="57"/>
      <c r="C1197" s="58"/>
    </row>
    <row r="1198" spans="1:3" x14ac:dyDescent="0.2">
      <c r="A1198" s="7"/>
      <c r="B1198" s="57"/>
      <c r="C1198" s="58"/>
    </row>
    <row r="1199" spans="1:3" x14ac:dyDescent="0.2">
      <c r="A1199" s="7"/>
      <c r="B1199" s="57"/>
      <c r="C1199" s="58"/>
    </row>
    <row r="1200" spans="1:3" x14ac:dyDescent="0.2">
      <c r="A1200" s="7"/>
      <c r="B1200" s="57"/>
      <c r="C1200" s="58"/>
    </row>
    <row r="1201" spans="1:3" x14ac:dyDescent="0.2">
      <c r="A1201" s="7"/>
      <c r="B1201" s="57"/>
      <c r="C1201" s="58"/>
    </row>
    <row r="1202" spans="1:3" x14ac:dyDescent="0.2">
      <c r="A1202" s="7"/>
      <c r="B1202" s="57"/>
      <c r="C1202" s="58"/>
    </row>
    <row r="1203" spans="1:3" x14ac:dyDescent="0.2">
      <c r="A1203" s="7"/>
      <c r="B1203" s="57"/>
      <c r="C1203" s="58"/>
    </row>
    <row r="1204" spans="1:3" x14ac:dyDescent="0.2">
      <c r="A1204" s="7"/>
      <c r="B1204" s="57"/>
      <c r="C1204" s="58"/>
    </row>
    <row r="1205" spans="1:3" x14ac:dyDescent="0.2">
      <c r="A1205" s="7"/>
      <c r="B1205" s="57"/>
      <c r="C1205" s="58"/>
    </row>
    <row r="1206" spans="1:3" x14ac:dyDescent="0.2">
      <c r="A1206" s="7"/>
      <c r="B1206" s="57"/>
      <c r="C1206" s="58"/>
    </row>
    <row r="1207" spans="1:3" x14ac:dyDescent="0.2">
      <c r="A1207" s="7"/>
      <c r="B1207" s="57"/>
      <c r="C1207" s="58"/>
    </row>
    <row r="1208" spans="1:3" x14ac:dyDescent="0.2">
      <c r="A1208" s="7"/>
      <c r="B1208" s="57"/>
      <c r="C1208" s="58"/>
    </row>
    <row r="1209" spans="1:3" x14ac:dyDescent="0.2">
      <c r="A1209" s="7"/>
      <c r="B1209" s="57"/>
      <c r="C1209" s="58"/>
    </row>
    <row r="1210" spans="1:3" x14ac:dyDescent="0.2">
      <c r="A1210" s="7"/>
      <c r="B1210" s="57"/>
      <c r="C1210" s="58"/>
    </row>
    <row r="1211" spans="1:3" x14ac:dyDescent="0.2">
      <c r="A1211" s="7"/>
      <c r="B1211" s="57"/>
      <c r="C1211" s="58"/>
    </row>
    <row r="1212" spans="1:3" x14ac:dyDescent="0.2">
      <c r="A1212" s="7"/>
      <c r="B1212" s="57"/>
      <c r="C1212" s="58"/>
    </row>
    <row r="1213" spans="1:3" x14ac:dyDescent="0.2">
      <c r="A1213" s="7"/>
      <c r="B1213" s="57"/>
      <c r="C1213" s="58"/>
    </row>
    <row r="1214" spans="1:3" x14ac:dyDescent="0.2">
      <c r="A1214" s="7"/>
      <c r="B1214" s="57"/>
      <c r="C1214" s="58"/>
    </row>
    <row r="1215" spans="1:3" x14ac:dyDescent="0.2">
      <c r="A1215" s="7"/>
      <c r="B1215" s="57"/>
      <c r="C1215" s="58"/>
    </row>
    <row r="1216" spans="1:3" x14ac:dyDescent="0.2">
      <c r="A1216" s="7"/>
      <c r="B1216" s="57"/>
      <c r="C1216" s="58"/>
    </row>
    <row r="1217" spans="1:3" x14ac:dyDescent="0.2">
      <c r="A1217" s="7"/>
      <c r="B1217" s="57"/>
      <c r="C1217" s="58"/>
    </row>
    <row r="1218" spans="1:3" x14ac:dyDescent="0.2">
      <c r="A1218" s="7"/>
      <c r="B1218" s="57"/>
      <c r="C1218" s="58"/>
    </row>
    <row r="1219" spans="1:3" x14ac:dyDescent="0.2">
      <c r="A1219" s="7"/>
      <c r="B1219" s="57"/>
      <c r="C1219" s="58"/>
    </row>
    <row r="1220" spans="1:3" x14ac:dyDescent="0.2">
      <c r="A1220" s="7"/>
      <c r="B1220" s="57"/>
      <c r="C1220" s="58"/>
    </row>
    <row r="1221" spans="1:3" x14ac:dyDescent="0.2">
      <c r="A1221" s="7"/>
      <c r="B1221" s="57"/>
      <c r="C1221" s="58"/>
    </row>
    <row r="1222" spans="1:3" x14ac:dyDescent="0.2">
      <c r="A1222" s="7"/>
      <c r="B1222" s="57"/>
      <c r="C1222" s="58"/>
    </row>
    <row r="1223" spans="1:3" x14ac:dyDescent="0.2">
      <c r="A1223" s="7"/>
      <c r="B1223" s="57"/>
      <c r="C1223" s="58"/>
    </row>
    <row r="1224" spans="1:3" x14ac:dyDescent="0.2">
      <c r="A1224" s="7"/>
      <c r="B1224" s="57"/>
      <c r="C1224" s="58"/>
    </row>
    <row r="1225" spans="1:3" x14ac:dyDescent="0.2">
      <c r="A1225" s="7"/>
      <c r="B1225" s="57"/>
      <c r="C1225" s="58"/>
    </row>
    <row r="1226" spans="1:3" x14ac:dyDescent="0.2">
      <c r="A1226" s="7"/>
      <c r="B1226" s="57"/>
      <c r="C1226" s="58"/>
    </row>
    <row r="1227" spans="1:3" x14ac:dyDescent="0.2">
      <c r="A1227" s="7"/>
      <c r="B1227" s="57"/>
      <c r="C1227" s="58"/>
    </row>
    <row r="1228" spans="1:3" x14ac:dyDescent="0.2">
      <c r="A1228" s="7"/>
      <c r="B1228" s="57"/>
      <c r="C1228" s="58"/>
    </row>
    <row r="1229" spans="1:3" x14ac:dyDescent="0.2">
      <c r="A1229" s="7"/>
      <c r="B1229" s="57"/>
      <c r="C1229" s="58"/>
    </row>
    <row r="1230" spans="1:3" x14ac:dyDescent="0.2">
      <c r="A1230" s="7"/>
      <c r="B1230" s="57"/>
      <c r="C1230" s="58"/>
    </row>
    <row r="1231" spans="1:3" x14ac:dyDescent="0.2">
      <c r="A1231" s="7"/>
      <c r="B1231" s="57"/>
      <c r="C1231" s="58"/>
    </row>
    <row r="1232" spans="1:3" x14ac:dyDescent="0.2">
      <c r="A1232" s="7"/>
      <c r="B1232" s="57"/>
      <c r="C1232" s="58"/>
    </row>
    <row r="1233" spans="1:3" x14ac:dyDescent="0.2">
      <c r="A1233" s="7"/>
      <c r="B1233" s="57"/>
      <c r="C1233" s="58"/>
    </row>
    <row r="1234" spans="1:3" x14ac:dyDescent="0.2">
      <c r="A1234" s="7"/>
      <c r="B1234" s="57"/>
      <c r="C1234" s="58"/>
    </row>
    <row r="1235" spans="1:3" x14ac:dyDescent="0.2">
      <c r="A1235" s="7"/>
      <c r="B1235" s="57"/>
      <c r="C1235" s="58"/>
    </row>
    <row r="1236" spans="1:3" x14ac:dyDescent="0.2">
      <c r="A1236" s="7"/>
      <c r="B1236" s="57"/>
      <c r="C1236" s="58"/>
    </row>
    <row r="1237" spans="1:3" x14ac:dyDescent="0.2">
      <c r="A1237" s="7"/>
      <c r="B1237" s="57"/>
      <c r="C1237" s="58"/>
    </row>
    <row r="1238" spans="1:3" x14ac:dyDescent="0.2">
      <c r="A1238" s="7"/>
      <c r="B1238" s="57"/>
      <c r="C1238" s="58"/>
    </row>
    <row r="1239" spans="1:3" x14ac:dyDescent="0.2">
      <c r="A1239" s="7"/>
      <c r="B1239" s="57"/>
      <c r="C1239" s="58"/>
    </row>
    <row r="1240" spans="1:3" x14ac:dyDescent="0.2">
      <c r="A1240" s="7"/>
      <c r="B1240" s="57"/>
      <c r="C1240" s="58"/>
    </row>
    <row r="1241" spans="1:3" x14ac:dyDescent="0.2">
      <c r="A1241" s="7"/>
      <c r="B1241" s="57"/>
      <c r="C1241" s="58"/>
    </row>
    <row r="1242" spans="1:3" x14ac:dyDescent="0.2">
      <c r="A1242" s="7"/>
      <c r="B1242" s="57"/>
      <c r="C1242" s="58"/>
    </row>
    <row r="1243" spans="1:3" x14ac:dyDescent="0.2">
      <c r="A1243" s="7"/>
      <c r="B1243" s="57"/>
      <c r="C1243" s="58"/>
    </row>
    <row r="1244" spans="1:3" x14ac:dyDescent="0.2">
      <c r="A1244" s="7"/>
      <c r="B1244" s="57"/>
      <c r="C1244" s="58"/>
    </row>
    <row r="1245" spans="1:3" x14ac:dyDescent="0.2">
      <c r="A1245" s="7"/>
      <c r="B1245" s="57"/>
      <c r="C1245" s="58"/>
    </row>
    <row r="1246" spans="1:3" x14ac:dyDescent="0.2">
      <c r="A1246" s="7"/>
      <c r="B1246" s="57"/>
      <c r="C1246" s="58"/>
    </row>
    <row r="1247" spans="1:3" x14ac:dyDescent="0.2">
      <c r="A1247" s="7"/>
      <c r="B1247" s="57"/>
      <c r="C1247" s="58"/>
    </row>
    <row r="1248" spans="1:3" x14ac:dyDescent="0.2">
      <c r="A1248" s="7"/>
      <c r="B1248" s="57"/>
      <c r="C1248" s="58"/>
    </row>
    <row r="1249" spans="1:3" x14ac:dyDescent="0.2">
      <c r="A1249" s="7"/>
      <c r="B1249" s="57"/>
      <c r="C1249" s="58"/>
    </row>
    <row r="1250" spans="1:3" x14ac:dyDescent="0.2">
      <c r="A1250" s="7"/>
      <c r="B1250" s="57"/>
      <c r="C1250" s="58"/>
    </row>
    <row r="1251" spans="1:3" x14ac:dyDescent="0.2">
      <c r="A1251" s="7"/>
      <c r="B1251" s="57"/>
      <c r="C1251" s="58"/>
    </row>
    <row r="1252" spans="1:3" x14ac:dyDescent="0.2">
      <c r="A1252" s="7"/>
      <c r="B1252" s="57"/>
      <c r="C1252" s="58"/>
    </row>
    <row r="1253" spans="1:3" x14ac:dyDescent="0.2">
      <c r="A1253" s="7"/>
      <c r="B1253" s="57"/>
      <c r="C1253" s="58"/>
    </row>
    <row r="1254" spans="1:3" x14ac:dyDescent="0.2">
      <c r="A1254" s="7"/>
      <c r="B1254" s="57"/>
      <c r="C1254" s="58"/>
    </row>
    <row r="1255" spans="1:3" x14ac:dyDescent="0.2">
      <c r="A1255" s="7"/>
      <c r="B1255" s="57"/>
      <c r="C1255" s="58"/>
    </row>
    <row r="1256" spans="1:3" x14ac:dyDescent="0.2">
      <c r="A1256" s="7"/>
      <c r="B1256" s="57"/>
      <c r="C1256" s="58"/>
    </row>
    <row r="1257" spans="1:3" x14ac:dyDescent="0.2">
      <c r="A1257" s="7"/>
      <c r="B1257" s="57"/>
      <c r="C1257" s="58"/>
    </row>
    <row r="1258" spans="1:3" x14ac:dyDescent="0.2">
      <c r="A1258" s="7"/>
      <c r="B1258" s="57"/>
      <c r="C1258" s="58"/>
    </row>
    <row r="1259" spans="1:3" x14ac:dyDescent="0.2">
      <c r="A1259" s="7"/>
      <c r="B1259" s="57"/>
      <c r="C1259" s="58"/>
    </row>
    <row r="1260" spans="1:3" x14ac:dyDescent="0.2">
      <c r="A1260" s="7"/>
      <c r="B1260" s="57"/>
      <c r="C1260" s="58"/>
    </row>
    <row r="1261" spans="1:3" x14ac:dyDescent="0.2">
      <c r="A1261" s="7"/>
      <c r="B1261" s="57"/>
      <c r="C1261" s="58"/>
    </row>
    <row r="1262" spans="1:3" x14ac:dyDescent="0.2">
      <c r="A1262" s="7"/>
      <c r="B1262" s="57"/>
      <c r="C1262" s="58"/>
    </row>
    <row r="1263" spans="1:3" x14ac:dyDescent="0.2">
      <c r="A1263" s="7"/>
      <c r="B1263" s="57"/>
      <c r="C1263" s="58"/>
    </row>
    <row r="1264" spans="1:3" x14ac:dyDescent="0.2">
      <c r="A1264" s="7"/>
      <c r="B1264" s="57"/>
      <c r="C1264" s="58"/>
    </row>
    <row r="1265" spans="1:3" x14ac:dyDescent="0.2">
      <c r="A1265" s="7"/>
      <c r="B1265" s="57"/>
      <c r="C1265" s="58"/>
    </row>
    <row r="1266" spans="1:3" x14ac:dyDescent="0.2">
      <c r="A1266" s="7"/>
      <c r="B1266" s="57"/>
      <c r="C1266" s="58"/>
    </row>
    <row r="1267" spans="1:3" x14ac:dyDescent="0.2">
      <c r="A1267" s="7"/>
      <c r="B1267" s="57"/>
      <c r="C1267" s="58"/>
    </row>
    <row r="1268" spans="1:3" x14ac:dyDescent="0.2">
      <c r="A1268" s="7"/>
      <c r="B1268" s="57"/>
      <c r="C1268" s="58"/>
    </row>
    <row r="1269" spans="1:3" x14ac:dyDescent="0.2">
      <c r="A1269" s="7"/>
      <c r="B1269" s="57"/>
      <c r="C1269" s="58"/>
    </row>
    <row r="1270" spans="1:3" x14ac:dyDescent="0.2">
      <c r="A1270" s="7"/>
      <c r="B1270" s="57"/>
      <c r="C1270" s="58"/>
    </row>
    <row r="1271" spans="1:3" x14ac:dyDescent="0.2">
      <c r="A1271" s="7"/>
      <c r="B1271" s="57"/>
      <c r="C1271" s="58"/>
    </row>
    <row r="1272" spans="1:3" x14ac:dyDescent="0.2">
      <c r="A1272" s="7"/>
      <c r="B1272" s="57"/>
      <c r="C1272" s="58"/>
    </row>
    <row r="1273" spans="1:3" x14ac:dyDescent="0.2">
      <c r="A1273" s="7"/>
      <c r="B1273" s="57"/>
      <c r="C1273" s="58"/>
    </row>
    <row r="1274" spans="1:3" x14ac:dyDescent="0.2">
      <c r="A1274" s="7"/>
      <c r="B1274" s="57"/>
      <c r="C1274" s="58"/>
    </row>
    <row r="1275" spans="1:3" x14ac:dyDescent="0.2">
      <c r="A1275" s="7"/>
      <c r="B1275" s="57"/>
      <c r="C1275" s="58"/>
    </row>
    <row r="1276" spans="1:3" x14ac:dyDescent="0.2">
      <c r="A1276" s="7"/>
      <c r="B1276" s="57"/>
      <c r="C1276" s="58"/>
    </row>
    <row r="1277" spans="1:3" x14ac:dyDescent="0.2">
      <c r="A1277" s="7"/>
      <c r="B1277" s="57"/>
      <c r="C1277" s="58"/>
    </row>
    <row r="1278" spans="1:3" x14ac:dyDescent="0.2">
      <c r="A1278" s="7"/>
      <c r="B1278" s="57"/>
      <c r="C1278" s="58"/>
    </row>
    <row r="1279" spans="1:3" x14ac:dyDescent="0.2">
      <c r="A1279" s="7"/>
      <c r="B1279" s="57"/>
      <c r="C1279" s="58"/>
    </row>
    <row r="1280" spans="1:3" x14ac:dyDescent="0.2">
      <c r="A1280" s="7"/>
      <c r="B1280" s="57"/>
      <c r="C1280" s="58"/>
    </row>
    <row r="1281" spans="1:3" x14ac:dyDescent="0.2">
      <c r="A1281" s="7"/>
      <c r="B1281" s="57"/>
      <c r="C1281" s="58"/>
    </row>
    <row r="1282" spans="1:3" x14ac:dyDescent="0.2">
      <c r="A1282" s="7"/>
      <c r="B1282" s="57"/>
      <c r="C1282" s="58"/>
    </row>
    <row r="1283" spans="1:3" x14ac:dyDescent="0.2">
      <c r="A1283" s="7"/>
      <c r="B1283" s="57"/>
      <c r="C1283" s="58"/>
    </row>
    <row r="1284" spans="1:3" x14ac:dyDescent="0.2">
      <c r="A1284" s="7"/>
      <c r="B1284" s="57"/>
      <c r="C1284" s="58"/>
    </row>
    <row r="1285" spans="1:3" x14ac:dyDescent="0.2">
      <c r="A1285" s="7"/>
      <c r="B1285" s="57"/>
      <c r="C1285" s="58"/>
    </row>
    <row r="1286" spans="1:3" x14ac:dyDescent="0.2">
      <c r="A1286" s="7"/>
      <c r="B1286" s="57"/>
      <c r="C1286" s="58"/>
    </row>
    <row r="1287" spans="1:3" x14ac:dyDescent="0.2">
      <c r="A1287" s="7"/>
      <c r="B1287" s="57"/>
      <c r="C1287" s="58"/>
    </row>
    <row r="1288" spans="1:3" x14ac:dyDescent="0.2">
      <c r="A1288" s="7"/>
      <c r="B1288" s="57"/>
      <c r="C1288" s="58"/>
    </row>
    <row r="1289" spans="1:3" x14ac:dyDescent="0.2">
      <c r="A1289" s="7"/>
      <c r="B1289" s="57"/>
      <c r="C1289" s="58"/>
    </row>
    <row r="1290" spans="1:3" x14ac:dyDescent="0.2">
      <c r="A1290" s="7"/>
      <c r="B1290" s="57"/>
      <c r="C1290" s="58"/>
    </row>
    <row r="1291" spans="1:3" x14ac:dyDescent="0.2">
      <c r="A1291" s="7"/>
      <c r="B1291" s="57"/>
      <c r="C1291" s="58"/>
    </row>
    <row r="1292" spans="1:3" x14ac:dyDescent="0.2">
      <c r="A1292" s="7"/>
      <c r="B1292" s="57"/>
      <c r="C1292" s="58"/>
    </row>
    <row r="1293" spans="1:3" x14ac:dyDescent="0.2">
      <c r="A1293" s="7"/>
      <c r="B1293" s="57"/>
      <c r="C1293" s="58"/>
    </row>
    <row r="1294" spans="1:3" x14ac:dyDescent="0.2">
      <c r="A1294" s="7"/>
      <c r="B1294" s="57"/>
      <c r="C1294" s="58"/>
    </row>
    <row r="1295" spans="1:3" x14ac:dyDescent="0.2">
      <c r="A1295" s="7"/>
      <c r="B1295" s="57"/>
      <c r="C1295" s="58"/>
    </row>
    <row r="1296" spans="1:3" x14ac:dyDescent="0.2">
      <c r="A1296" s="7"/>
      <c r="B1296" s="57"/>
      <c r="C1296" s="58"/>
    </row>
    <row r="1297" spans="1:3" x14ac:dyDescent="0.2">
      <c r="A1297" s="7"/>
      <c r="B1297" s="57"/>
      <c r="C1297" s="58"/>
    </row>
    <row r="1298" spans="1:3" x14ac:dyDescent="0.2">
      <c r="A1298" s="7"/>
      <c r="B1298" s="57"/>
      <c r="C1298" s="58"/>
    </row>
    <row r="1299" spans="1:3" x14ac:dyDescent="0.2">
      <c r="A1299" s="7"/>
      <c r="B1299" s="57"/>
      <c r="C1299" s="58"/>
    </row>
    <row r="1300" spans="1:3" x14ac:dyDescent="0.2">
      <c r="A1300" s="7"/>
      <c r="B1300" s="57"/>
      <c r="C1300" s="58"/>
    </row>
    <row r="1301" spans="1:3" x14ac:dyDescent="0.2">
      <c r="A1301" s="7"/>
      <c r="B1301" s="57"/>
      <c r="C1301" s="58"/>
    </row>
    <row r="1302" spans="1:3" x14ac:dyDescent="0.2">
      <c r="A1302" s="7"/>
      <c r="B1302" s="57"/>
      <c r="C1302" s="58"/>
    </row>
    <row r="1303" spans="1:3" x14ac:dyDescent="0.2">
      <c r="A1303" s="7"/>
      <c r="B1303" s="57"/>
      <c r="C1303" s="58"/>
    </row>
    <row r="1304" spans="1:3" x14ac:dyDescent="0.2">
      <c r="A1304" s="7"/>
      <c r="B1304" s="57"/>
      <c r="C1304" s="58"/>
    </row>
    <row r="1305" spans="1:3" x14ac:dyDescent="0.2">
      <c r="A1305" s="7"/>
      <c r="B1305" s="57"/>
      <c r="C1305" s="58"/>
    </row>
    <row r="1306" spans="1:3" x14ac:dyDescent="0.2">
      <c r="A1306" s="7"/>
      <c r="B1306" s="57"/>
      <c r="C1306" s="58"/>
    </row>
    <row r="1307" spans="1:3" x14ac:dyDescent="0.2">
      <c r="A1307" s="7"/>
      <c r="B1307" s="57"/>
      <c r="C1307" s="58"/>
    </row>
    <row r="1308" spans="1:3" x14ac:dyDescent="0.2">
      <c r="A1308" s="7"/>
      <c r="B1308" s="57"/>
      <c r="C1308" s="58"/>
    </row>
    <row r="1309" spans="1:3" x14ac:dyDescent="0.2">
      <c r="A1309" s="7"/>
      <c r="B1309" s="57"/>
      <c r="C1309" s="58"/>
    </row>
    <row r="1310" spans="1:3" x14ac:dyDescent="0.2">
      <c r="A1310" s="7"/>
      <c r="B1310" s="57"/>
      <c r="C1310" s="58"/>
    </row>
    <row r="1311" spans="1:3" x14ac:dyDescent="0.2">
      <c r="A1311" s="7"/>
      <c r="B1311" s="57"/>
      <c r="C1311" s="58"/>
    </row>
    <row r="1312" spans="1:3" x14ac:dyDescent="0.2">
      <c r="A1312" s="7"/>
      <c r="B1312" s="57"/>
      <c r="C1312" s="58"/>
    </row>
    <row r="1313" spans="1:3" x14ac:dyDescent="0.2">
      <c r="A1313" s="7"/>
      <c r="B1313" s="57"/>
      <c r="C1313" s="58"/>
    </row>
    <row r="1314" spans="1:3" x14ac:dyDescent="0.2">
      <c r="A1314" s="7"/>
      <c r="B1314" s="57"/>
      <c r="C1314" s="58"/>
    </row>
    <row r="1315" spans="1:3" x14ac:dyDescent="0.2">
      <c r="A1315" s="7"/>
      <c r="B1315" s="57"/>
      <c r="C1315" s="58"/>
    </row>
    <row r="1316" spans="1:3" x14ac:dyDescent="0.2">
      <c r="A1316" s="7"/>
      <c r="B1316" s="57"/>
      <c r="C1316" s="58"/>
    </row>
    <row r="1317" spans="1:3" x14ac:dyDescent="0.2">
      <c r="A1317" s="7"/>
      <c r="B1317" s="57"/>
      <c r="C1317" s="58"/>
    </row>
    <row r="1318" spans="1:3" x14ac:dyDescent="0.2">
      <c r="A1318" s="7"/>
      <c r="B1318" s="57"/>
      <c r="C1318" s="58"/>
    </row>
    <row r="1319" spans="1:3" x14ac:dyDescent="0.2">
      <c r="A1319" s="7"/>
      <c r="B1319" s="57"/>
      <c r="C1319" s="58"/>
    </row>
    <row r="1320" spans="1:3" x14ac:dyDescent="0.2">
      <c r="A1320" s="7"/>
      <c r="B1320" s="57"/>
      <c r="C1320" s="58"/>
    </row>
    <row r="1321" spans="1:3" x14ac:dyDescent="0.2">
      <c r="A1321" s="7"/>
      <c r="B1321" s="57"/>
      <c r="C1321" s="58"/>
    </row>
    <row r="1322" spans="1:3" x14ac:dyDescent="0.2">
      <c r="A1322" s="7"/>
      <c r="B1322" s="57"/>
      <c r="C1322" s="58"/>
    </row>
    <row r="1323" spans="1:3" x14ac:dyDescent="0.2">
      <c r="A1323" s="7"/>
      <c r="B1323" s="57"/>
      <c r="C1323" s="58"/>
    </row>
    <row r="1324" spans="1:3" x14ac:dyDescent="0.2">
      <c r="A1324" s="7"/>
      <c r="B1324" s="57"/>
      <c r="C1324" s="58"/>
    </row>
    <row r="1325" spans="1:3" x14ac:dyDescent="0.2">
      <c r="A1325" s="7"/>
      <c r="B1325" s="57"/>
      <c r="C1325" s="58"/>
    </row>
    <row r="1326" spans="1:3" x14ac:dyDescent="0.2">
      <c r="A1326" s="7"/>
      <c r="B1326" s="57"/>
      <c r="C1326" s="58"/>
    </row>
    <row r="1327" spans="1:3" x14ac:dyDescent="0.2">
      <c r="A1327" s="7"/>
      <c r="B1327" s="57"/>
      <c r="C1327" s="58"/>
    </row>
    <row r="1328" spans="1:3" x14ac:dyDescent="0.2">
      <c r="A1328" s="7"/>
      <c r="B1328" s="57"/>
      <c r="C1328" s="58"/>
    </row>
    <row r="1329" spans="1:3" x14ac:dyDescent="0.2">
      <c r="A1329" s="7"/>
      <c r="B1329" s="57"/>
      <c r="C1329" s="58"/>
    </row>
    <row r="1330" spans="1:3" x14ac:dyDescent="0.2">
      <c r="A1330" s="7"/>
      <c r="B1330" s="57"/>
      <c r="C1330" s="58"/>
    </row>
    <row r="1331" spans="1:3" x14ac:dyDescent="0.2">
      <c r="A1331" s="7"/>
      <c r="B1331" s="57"/>
      <c r="C1331" s="58"/>
    </row>
    <row r="1332" spans="1:3" x14ac:dyDescent="0.2">
      <c r="A1332" s="7"/>
      <c r="B1332" s="57"/>
      <c r="C1332" s="58"/>
    </row>
    <row r="1333" spans="1:3" x14ac:dyDescent="0.2">
      <c r="A1333" s="7"/>
      <c r="B1333" s="57"/>
      <c r="C1333" s="58"/>
    </row>
    <row r="1334" spans="1:3" x14ac:dyDescent="0.2">
      <c r="A1334" s="7"/>
      <c r="B1334" s="57"/>
      <c r="C1334" s="58"/>
    </row>
    <row r="1335" spans="1:3" x14ac:dyDescent="0.2">
      <c r="A1335" s="7"/>
      <c r="B1335" s="57"/>
      <c r="C1335" s="58"/>
    </row>
    <row r="1336" spans="1:3" x14ac:dyDescent="0.2">
      <c r="A1336" s="7"/>
      <c r="B1336" s="57"/>
      <c r="C1336" s="58"/>
    </row>
    <row r="1337" spans="1:3" x14ac:dyDescent="0.2">
      <c r="A1337" s="7"/>
      <c r="B1337" s="57"/>
      <c r="C1337" s="58"/>
    </row>
    <row r="1338" spans="1:3" x14ac:dyDescent="0.2">
      <c r="A1338" s="7"/>
      <c r="B1338" s="57"/>
      <c r="C1338" s="58"/>
    </row>
    <row r="1339" spans="1:3" x14ac:dyDescent="0.2">
      <c r="A1339" s="7"/>
      <c r="B1339" s="57"/>
      <c r="C1339" s="58"/>
    </row>
    <row r="1340" spans="1:3" x14ac:dyDescent="0.2">
      <c r="A1340" s="7"/>
      <c r="B1340" s="57"/>
      <c r="C1340" s="58"/>
    </row>
    <row r="1341" spans="1:3" x14ac:dyDescent="0.2">
      <c r="A1341" s="7"/>
      <c r="B1341" s="57"/>
      <c r="C1341" s="58"/>
    </row>
    <row r="1342" spans="1:3" x14ac:dyDescent="0.2">
      <c r="A1342" s="7"/>
      <c r="B1342" s="57"/>
      <c r="C1342" s="58"/>
    </row>
    <row r="1343" spans="1:3" x14ac:dyDescent="0.2">
      <c r="A1343" s="7"/>
      <c r="B1343" s="57"/>
      <c r="C1343" s="58"/>
    </row>
    <row r="1344" spans="1:3" x14ac:dyDescent="0.2">
      <c r="A1344" s="7"/>
      <c r="B1344" s="57"/>
      <c r="C1344" s="58"/>
    </row>
    <row r="1345" spans="1:3" x14ac:dyDescent="0.2">
      <c r="A1345" s="7"/>
      <c r="B1345" s="57"/>
      <c r="C1345" s="58"/>
    </row>
    <row r="1346" spans="1:3" x14ac:dyDescent="0.2">
      <c r="A1346" s="7"/>
      <c r="B1346" s="57"/>
      <c r="C1346" s="58"/>
    </row>
    <row r="1347" spans="1:3" x14ac:dyDescent="0.2">
      <c r="A1347" s="7"/>
      <c r="B1347" s="57"/>
      <c r="C1347" s="58"/>
    </row>
    <row r="1348" spans="1:3" x14ac:dyDescent="0.2">
      <c r="A1348" s="7"/>
      <c r="B1348" s="57"/>
      <c r="C1348" s="58"/>
    </row>
    <row r="1349" spans="1:3" x14ac:dyDescent="0.2">
      <c r="A1349" s="7"/>
      <c r="B1349" s="57"/>
      <c r="C1349" s="58"/>
    </row>
    <row r="1350" spans="1:3" x14ac:dyDescent="0.2">
      <c r="A1350" s="7"/>
      <c r="B1350" s="57"/>
      <c r="C1350" s="58"/>
    </row>
    <row r="1351" spans="1:3" x14ac:dyDescent="0.2">
      <c r="A1351" s="7"/>
      <c r="B1351" s="57"/>
      <c r="C1351" s="58"/>
    </row>
    <row r="1352" spans="1:3" x14ac:dyDescent="0.2">
      <c r="A1352" s="7"/>
      <c r="B1352" s="57"/>
      <c r="C1352" s="58"/>
    </row>
    <row r="1353" spans="1:3" x14ac:dyDescent="0.2">
      <c r="A1353" s="7"/>
      <c r="B1353" s="57"/>
      <c r="C1353" s="58"/>
    </row>
    <row r="1354" spans="1:3" x14ac:dyDescent="0.2">
      <c r="A1354" s="7"/>
      <c r="B1354" s="57"/>
      <c r="C1354" s="58"/>
    </row>
    <row r="1355" spans="1:3" x14ac:dyDescent="0.2">
      <c r="A1355" s="7"/>
      <c r="B1355" s="57"/>
      <c r="C1355" s="58"/>
    </row>
    <row r="1356" spans="1:3" x14ac:dyDescent="0.2">
      <c r="A1356" s="7"/>
      <c r="B1356" s="57"/>
      <c r="C1356" s="58"/>
    </row>
    <row r="1357" spans="1:3" x14ac:dyDescent="0.2">
      <c r="A1357" s="7"/>
      <c r="B1357" s="57"/>
      <c r="C1357" s="58"/>
    </row>
    <row r="1358" spans="1:3" x14ac:dyDescent="0.2">
      <c r="A1358" s="7"/>
      <c r="B1358" s="57"/>
      <c r="C1358" s="58"/>
    </row>
    <row r="1359" spans="1:3" x14ac:dyDescent="0.2">
      <c r="A1359" s="7"/>
      <c r="B1359" s="57"/>
      <c r="C1359" s="58"/>
    </row>
    <row r="1360" spans="1:3" x14ac:dyDescent="0.2">
      <c r="A1360" s="7"/>
      <c r="B1360" s="57"/>
      <c r="C1360" s="58"/>
    </row>
    <row r="1361" spans="1:3" x14ac:dyDescent="0.2">
      <c r="A1361" s="7"/>
      <c r="B1361" s="57"/>
      <c r="C1361" s="58"/>
    </row>
    <row r="1362" spans="1:3" x14ac:dyDescent="0.2">
      <c r="A1362" s="7"/>
      <c r="B1362" s="57"/>
      <c r="C1362" s="58"/>
    </row>
    <row r="1363" spans="1:3" x14ac:dyDescent="0.2">
      <c r="A1363" s="7"/>
      <c r="B1363" s="57"/>
      <c r="C1363" s="58"/>
    </row>
    <row r="1364" spans="1:3" x14ac:dyDescent="0.2">
      <c r="A1364" s="7"/>
      <c r="B1364" s="57"/>
      <c r="C1364" s="58"/>
    </row>
    <row r="1365" spans="1:3" x14ac:dyDescent="0.2">
      <c r="A1365" s="7"/>
      <c r="B1365" s="57"/>
      <c r="C1365" s="58"/>
    </row>
    <row r="1366" spans="1:3" x14ac:dyDescent="0.2">
      <c r="A1366" s="7"/>
      <c r="B1366" s="57"/>
      <c r="C1366" s="58"/>
    </row>
    <row r="1367" spans="1:3" x14ac:dyDescent="0.2">
      <c r="A1367" s="7"/>
      <c r="B1367" s="57"/>
      <c r="C1367" s="58"/>
    </row>
    <row r="1368" spans="1:3" x14ac:dyDescent="0.2">
      <c r="A1368" s="7"/>
      <c r="B1368" s="57"/>
      <c r="C1368" s="58"/>
    </row>
    <row r="1369" spans="1:3" x14ac:dyDescent="0.2">
      <c r="A1369" s="7"/>
      <c r="B1369" s="57"/>
      <c r="C1369" s="58"/>
    </row>
    <row r="1370" spans="1:3" x14ac:dyDescent="0.2">
      <c r="A1370" s="7"/>
      <c r="B1370" s="57"/>
      <c r="C1370" s="58"/>
    </row>
    <row r="1371" spans="1:3" x14ac:dyDescent="0.2">
      <c r="A1371" s="7"/>
      <c r="B1371" s="57"/>
      <c r="C1371" s="58"/>
    </row>
    <row r="1372" spans="1:3" x14ac:dyDescent="0.2">
      <c r="A1372" s="7"/>
      <c r="B1372" s="57"/>
      <c r="C1372" s="58"/>
    </row>
    <row r="1373" spans="1:3" x14ac:dyDescent="0.2">
      <c r="A1373" s="7"/>
      <c r="B1373" s="57"/>
      <c r="C1373" s="58"/>
    </row>
    <row r="1374" spans="1:3" x14ac:dyDescent="0.2">
      <c r="A1374" s="7"/>
      <c r="B1374" s="57"/>
      <c r="C1374" s="58"/>
    </row>
    <row r="1375" spans="1:3" x14ac:dyDescent="0.2">
      <c r="A1375" s="7"/>
      <c r="B1375" s="57"/>
      <c r="C1375" s="58"/>
    </row>
    <row r="1376" spans="1:3" x14ac:dyDescent="0.2">
      <c r="A1376" s="7"/>
      <c r="B1376" s="57"/>
      <c r="C1376" s="58"/>
    </row>
    <row r="1377" spans="1:3" x14ac:dyDescent="0.2">
      <c r="A1377" s="7"/>
      <c r="B1377" s="57"/>
      <c r="C1377" s="58"/>
    </row>
    <row r="1378" spans="1:3" x14ac:dyDescent="0.2">
      <c r="A1378" s="7"/>
      <c r="B1378" s="57"/>
      <c r="C1378" s="58"/>
    </row>
    <row r="1379" spans="1:3" x14ac:dyDescent="0.2">
      <c r="A1379" s="7"/>
      <c r="B1379" s="57"/>
      <c r="C1379" s="58"/>
    </row>
    <row r="1380" spans="1:3" x14ac:dyDescent="0.2">
      <c r="A1380" s="7"/>
      <c r="B1380" s="57"/>
      <c r="C1380" s="58"/>
    </row>
    <row r="1381" spans="1:3" x14ac:dyDescent="0.2">
      <c r="A1381" s="7"/>
      <c r="B1381" s="57"/>
      <c r="C1381" s="58"/>
    </row>
    <row r="1382" spans="1:3" x14ac:dyDescent="0.2">
      <c r="A1382" s="7"/>
      <c r="B1382" s="57"/>
      <c r="C1382" s="58"/>
    </row>
    <row r="1383" spans="1:3" x14ac:dyDescent="0.2">
      <c r="A1383" s="7"/>
      <c r="B1383" s="57"/>
      <c r="C1383" s="58"/>
    </row>
    <row r="1384" spans="1:3" x14ac:dyDescent="0.2">
      <c r="A1384" s="7"/>
      <c r="B1384" s="57"/>
      <c r="C1384" s="58"/>
    </row>
    <row r="1385" spans="1:3" x14ac:dyDescent="0.2">
      <c r="A1385" s="7"/>
      <c r="B1385" s="57"/>
      <c r="C1385" s="58"/>
    </row>
    <row r="1386" spans="1:3" x14ac:dyDescent="0.2">
      <c r="A1386" s="7"/>
      <c r="B1386" s="57"/>
      <c r="C1386" s="58"/>
    </row>
    <row r="1387" spans="1:3" x14ac:dyDescent="0.2">
      <c r="A1387" s="7"/>
      <c r="B1387" s="57"/>
      <c r="C1387" s="58"/>
    </row>
    <row r="1388" spans="1:3" x14ac:dyDescent="0.2">
      <c r="A1388" s="7"/>
      <c r="B1388" s="57"/>
      <c r="C1388" s="58"/>
    </row>
    <row r="1389" spans="1:3" x14ac:dyDescent="0.2">
      <c r="A1389" s="7"/>
      <c r="B1389" s="57"/>
      <c r="C1389" s="58"/>
    </row>
    <row r="1390" spans="1:3" x14ac:dyDescent="0.2">
      <c r="A1390" s="7"/>
      <c r="B1390" s="57"/>
      <c r="C1390" s="58"/>
    </row>
    <row r="1391" spans="1:3" x14ac:dyDescent="0.2">
      <c r="A1391" s="7"/>
      <c r="B1391" s="57"/>
      <c r="C1391" s="58"/>
    </row>
    <row r="1392" spans="1:3" x14ac:dyDescent="0.2">
      <c r="A1392" s="7"/>
      <c r="B1392" s="57"/>
      <c r="C1392" s="58"/>
    </row>
    <row r="1393" spans="1:3" x14ac:dyDescent="0.2">
      <c r="A1393" s="7"/>
      <c r="B1393" s="57"/>
      <c r="C1393" s="58"/>
    </row>
    <row r="1394" spans="1:3" x14ac:dyDescent="0.2">
      <c r="A1394" s="7"/>
      <c r="B1394" s="57"/>
      <c r="C1394" s="58"/>
    </row>
    <row r="1395" spans="1:3" x14ac:dyDescent="0.2">
      <c r="A1395" s="7"/>
      <c r="B1395" s="57"/>
      <c r="C1395" s="58"/>
    </row>
    <row r="1396" spans="1:3" x14ac:dyDescent="0.2">
      <c r="A1396" s="7"/>
      <c r="B1396" s="57"/>
      <c r="C1396" s="58"/>
    </row>
    <row r="1397" spans="1:3" x14ac:dyDescent="0.2">
      <c r="A1397" s="7"/>
      <c r="B1397" s="57"/>
      <c r="C1397" s="58"/>
    </row>
    <row r="1398" spans="1:3" x14ac:dyDescent="0.2">
      <c r="A1398" s="7"/>
      <c r="B1398" s="57"/>
      <c r="C1398" s="58"/>
    </row>
    <row r="1399" spans="1:3" x14ac:dyDescent="0.2">
      <c r="A1399" s="7"/>
      <c r="B1399" s="57"/>
      <c r="C1399" s="58"/>
    </row>
    <row r="1400" spans="1:3" x14ac:dyDescent="0.2">
      <c r="A1400" s="7"/>
      <c r="B1400" s="57"/>
      <c r="C1400" s="58"/>
    </row>
    <row r="1401" spans="1:3" x14ac:dyDescent="0.2">
      <c r="A1401" s="7"/>
      <c r="B1401" s="57"/>
      <c r="C1401" s="58"/>
    </row>
    <row r="1402" spans="1:3" x14ac:dyDescent="0.2">
      <c r="A1402" s="7"/>
      <c r="B1402" s="57"/>
      <c r="C1402" s="58"/>
    </row>
    <row r="1403" spans="1:3" x14ac:dyDescent="0.2">
      <c r="A1403" s="7"/>
      <c r="B1403" s="57"/>
      <c r="C1403" s="58"/>
    </row>
    <row r="1404" spans="1:3" x14ac:dyDescent="0.2">
      <c r="A1404" s="7"/>
      <c r="B1404" s="57"/>
      <c r="C1404" s="58"/>
    </row>
    <row r="1405" spans="1:3" x14ac:dyDescent="0.2">
      <c r="A1405" s="7"/>
      <c r="B1405" s="57"/>
      <c r="C1405" s="58"/>
    </row>
    <row r="1406" spans="1:3" x14ac:dyDescent="0.2">
      <c r="A1406" s="7"/>
      <c r="B1406" s="57"/>
      <c r="C1406" s="58"/>
    </row>
    <row r="1407" spans="1:3" x14ac:dyDescent="0.2">
      <c r="A1407" s="7"/>
      <c r="B1407" s="57"/>
      <c r="C1407" s="58"/>
    </row>
    <row r="1408" spans="1:3" x14ac:dyDescent="0.2">
      <c r="A1408" s="7"/>
      <c r="B1408" s="57"/>
      <c r="C1408" s="58"/>
    </row>
    <row r="1409" spans="1:3" x14ac:dyDescent="0.2">
      <c r="A1409" s="7"/>
      <c r="B1409" s="57"/>
      <c r="C1409" s="58"/>
    </row>
    <row r="1410" spans="1:3" x14ac:dyDescent="0.2">
      <c r="A1410" s="7"/>
      <c r="B1410" s="57"/>
      <c r="C1410" s="58"/>
    </row>
    <row r="1411" spans="1:3" x14ac:dyDescent="0.2">
      <c r="A1411" s="7"/>
      <c r="B1411" s="57"/>
      <c r="C1411" s="58"/>
    </row>
    <row r="1412" spans="1:3" x14ac:dyDescent="0.2">
      <c r="A1412" s="7"/>
      <c r="B1412" s="57"/>
      <c r="C1412" s="58"/>
    </row>
    <row r="1413" spans="1:3" x14ac:dyDescent="0.2">
      <c r="A1413" s="7"/>
      <c r="B1413" s="57"/>
      <c r="C1413" s="58"/>
    </row>
    <row r="1414" spans="1:3" x14ac:dyDescent="0.2">
      <c r="A1414" s="7"/>
      <c r="B1414" s="57"/>
      <c r="C1414" s="58"/>
    </row>
    <row r="1415" spans="1:3" x14ac:dyDescent="0.2">
      <c r="A1415" s="7"/>
      <c r="B1415" s="57"/>
      <c r="C1415" s="58"/>
    </row>
    <row r="1416" spans="1:3" x14ac:dyDescent="0.2">
      <c r="A1416" s="7"/>
      <c r="B1416" s="57"/>
      <c r="C1416" s="58"/>
    </row>
    <row r="1417" spans="1:3" x14ac:dyDescent="0.2">
      <c r="A1417" s="7"/>
      <c r="B1417" s="57"/>
      <c r="C1417" s="58"/>
    </row>
    <row r="1418" spans="1:3" x14ac:dyDescent="0.2">
      <c r="A1418" s="7"/>
      <c r="B1418" s="57"/>
      <c r="C1418" s="58"/>
    </row>
    <row r="1419" spans="1:3" x14ac:dyDescent="0.2">
      <c r="A1419" s="7"/>
      <c r="B1419" s="57"/>
      <c r="C1419" s="58"/>
    </row>
    <row r="1420" spans="1:3" x14ac:dyDescent="0.2">
      <c r="A1420" s="7"/>
      <c r="B1420" s="57"/>
      <c r="C1420" s="58"/>
    </row>
    <row r="1421" spans="1:3" x14ac:dyDescent="0.2">
      <c r="A1421" s="7"/>
      <c r="B1421" s="57"/>
      <c r="C1421" s="58"/>
    </row>
    <row r="1422" spans="1:3" x14ac:dyDescent="0.2">
      <c r="A1422" s="7"/>
      <c r="B1422" s="57"/>
      <c r="C1422" s="58"/>
    </row>
    <row r="1423" spans="1:3" x14ac:dyDescent="0.2">
      <c r="A1423" s="7"/>
      <c r="B1423" s="57"/>
      <c r="C1423" s="58"/>
    </row>
    <row r="1424" spans="1:3" x14ac:dyDescent="0.2">
      <c r="A1424" s="7"/>
      <c r="B1424" s="57"/>
      <c r="C1424" s="58"/>
    </row>
    <row r="1425" spans="1:3" x14ac:dyDescent="0.2">
      <c r="A1425" s="7"/>
      <c r="B1425" s="57"/>
      <c r="C1425" s="58"/>
    </row>
    <row r="1426" spans="1:3" x14ac:dyDescent="0.2">
      <c r="A1426" s="7"/>
      <c r="B1426" s="57"/>
      <c r="C1426" s="58"/>
    </row>
    <row r="1427" spans="1:3" x14ac:dyDescent="0.2">
      <c r="A1427" s="7"/>
      <c r="B1427" s="57"/>
      <c r="C1427" s="58"/>
    </row>
    <row r="1428" spans="1:3" x14ac:dyDescent="0.2">
      <c r="A1428" s="7"/>
      <c r="B1428" s="57"/>
      <c r="C1428" s="58"/>
    </row>
    <row r="1429" spans="1:3" x14ac:dyDescent="0.2">
      <c r="A1429" s="7"/>
      <c r="B1429" s="57"/>
      <c r="C1429" s="58"/>
    </row>
    <row r="1430" spans="1:3" x14ac:dyDescent="0.2">
      <c r="A1430" s="7"/>
      <c r="B1430" s="57"/>
      <c r="C1430" s="58"/>
    </row>
    <row r="1431" spans="1:3" x14ac:dyDescent="0.2">
      <c r="A1431" s="7"/>
      <c r="B1431" s="57"/>
      <c r="C1431" s="58"/>
    </row>
    <row r="1432" spans="1:3" x14ac:dyDescent="0.2">
      <c r="A1432" s="7"/>
      <c r="B1432" s="57"/>
      <c r="C1432" s="58"/>
    </row>
    <row r="1433" spans="1:3" x14ac:dyDescent="0.2">
      <c r="A1433" s="7"/>
      <c r="B1433" s="57"/>
      <c r="C1433" s="58"/>
    </row>
    <row r="1434" spans="1:3" x14ac:dyDescent="0.2">
      <c r="A1434" s="7"/>
      <c r="B1434" s="57"/>
      <c r="C1434" s="58"/>
    </row>
    <row r="1435" spans="1:3" x14ac:dyDescent="0.2">
      <c r="A1435" s="7"/>
      <c r="B1435" s="57"/>
      <c r="C1435" s="58"/>
    </row>
    <row r="1436" spans="1:3" x14ac:dyDescent="0.2">
      <c r="A1436" s="7"/>
      <c r="B1436" s="57"/>
      <c r="C1436" s="58"/>
    </row>
    <row r="1437" spans="1:3" x14ac:dyDescent="0.2">
      <c r="A1437" s="7"/>
      <c r="B1437" s="57"/>
      <c r="C1437" s="58"/>
    </row>
    <row r="1438" spans="1:3" x14ac:dyDescent="0.2">
      <c r="A1438" s="7"/>
      <c r="B1438" s="57"/>
      <c r="C1438" s="58"/>
    </row>
    <row r="1439" spans="1:3" x14ac:dyDescent="0.2">
      <c r="A1439" s="7"/>
      <c r="B1439" s="57"/>
      <c r="C1439" s="58"/>
    </row>
    <row r="1440" spans="1:3" x14ac:dyDescent="0.2">
      <c r="A1440" s="7"/>
      <c r="B1440" s="57"/>
      <c r="C1440" s="58"/>
    </row>
    <row r="1441" spans="1:3" x14ac:dyDescent="0.2">
      <c r="A1441" s="7"/>
      <c r="B1441" s="57"/>
      <c r="C1441" s="58"/>
    </row>
    <row r="1442" spans="1:3" x14ac:dyDescent="0.2">
      <c r="A1442" s="7"/>
      <c r="B1442" s="57"/>
      <c r="C1442" s="58"/>
    </row>
    <row r="1443" spans="1:3" x14ac:dyDescent="0.2">
      <c r="A1443" s="7"/>
      <c r="B1443" s="57"/>
      <c r="C1443" s="58"/>
    </row>
    <row r="1444" spans="1:3" x14ac:dyDescent="0.2">
      <c r="A1444" s="7"/>
      <c r="B1444" s="57"/>
      <c r="C1444" s="58"/>
    </row>
    <row r="1445" spans="1:3" x14ac:dyDescent="0.2">
      <c r="A1445" s="7"/>
      <c r="B1445" s="57"/>
      <c r="C1445" s="58"/>
    </row>
    <row r="1446" spans="1:3" x14ac:dyDescent="0.2">
      <c r="A1446" s="7"/>
      <c r="B1446" s="57"/>
      <c r="C1446" s="58"/>
    </row>
    <row r="1447" spans="1:3" x14ac:dyDescent="0.2">
      <c r="A1447" s="7"/>
      <c r="B1447" s="57"/>
      <c r="C1447" s="58"/>
    </row>
    <row r="1448" spans="1:3" x14ac:dyDescent="0.2">
      <c r="A1448" s="7"/>
      <c r="B1448" s="57"/>
      <c r="C1448" s="58"/>
    </row>
    <row r="1449" spans="1:3" x14ac:dyDescent="0.2">
      <c r="A1449" s="7"/>
      <c r="B1449" s="57"/>
      <c r="C1449" s="58"/>
    </row>
    <row r="1450" spans="1:3" x14ac:dyDescent="0.2">
      <c r="A1450" s="7"/>
      <c r="B1450" s="57"/>
      <c r="C1450" s="58"/>
    </row>
    <row r="1451" spans="1:3" x14ac:dyDescent="0.2">
      <c r="A1451" s="7"/>
      <c r="B1451" s="57"/>
      <c r="C1451" s="58"/>
    </row>
    <row r="1452" spans="1:3" x14ac:dyDescent="0.2">
      <c r="A1452" s="7"/>
      <c r="B1452" s="57"/>
      <c r="C1452" s="58"/>
    </row>
    <row r="1453" spans="1:3" x14ac:dyDescent="0.2">
      <c r="A1453" s="7"/>
      <c r="B1453" s="57"/>
      <c r="C1453" s="58"/>
    </row>
    <row r="1454" spans="1:3" x14ac:dyDescent="0.2">
      <c r="A1454" s="7"/>
      <c r="B1454" s="57"/>
      <c r="C1454" s="58"/>
    </row>
    <row r="1455" spans="1:3" x14ac:dyDescent="0.2">
      <c r="A1455" s="7"/>
      <c r="B1455" s="57"/>
      <c r="C1455" s="58"/>
    </row>
    <row r="1456" spans="1:3" x14ac:dyDescent="0.2">
      <c r="A1456" s="7"/>
      <c r="B1456" s="57"/>
      <c r="C1456" s="58"/>
    </row>
    <row r="1457" spans="1:3" x14ac:dyDescent="0.2">
      <c r="A1457" s="7"/>
      <c r="B1457" s="57"/>
      <c r="C1457" s="58"/>
    </row>
    <row r="1458" spans="1:3" x14ac:dyDescent="0.2">
      <c r="A1458" s="7"/>
      <c r="B1458" s="57"/>
      <c r="C1458" s="58"/>
    </row>
    <row r="1459" spans="1:3" x14ac:dyDescent="0.2">
      <c r="A1459" s="7"/>
      <c r="B1459" s="57"/>
      <c r="C1459" s="58"/>
    </row>
    <row r="1460" spans="1:3" x14ac:dyDescent="0.2">
      <c r="A1460" s="7"/>
      <c r="B1460" s="57"/>
      <c r="C1460" s="58"/>
    </row>
    <row r="1461" spans="1:3" x14ac:dyDescent="0.2">
      <c r="A1461" s="7"/>
      <c r="B1461" s="57"/>
      <c r="C1461" s="58"/>
    </row>
    <row r="1462" spans="1:3" x14ac:dyDescent="0.2">
      <c r="A1462" s="7"/>
      <c r="B1462" s="57"/>
      <c r="C1462" s="58"/>
    </row>
    <row r="1463" spans="1:3" x14ac:dyDescent="0.2">
      <c r="A1463" s="7"/>
      <c r="B1463" s="57"/>
      <c r="C1463" s="58"/>
    </row>
    <row r="1464" spans="1:3" x14ac:dyDescent="0.2">
      <c r="A1464" s="7"/>
      <c r="B1464" s="57"/>
      <c r="C1464" s="58"/>
    </row>
    <row r="1465" spans="1:3" x14ac:dyDescent="0.2">
      <c r="A1465" s="7"/>
      <c r="B1465" s="57"/>
      <c r="C1465" s="58"/>
    </row>
    <row r="1466" spans="1:3" x14ac:dyDescent="0.2">
      <c r="A1466" s="7"/>
      <c r="B1466" s="57"/>
      <c r="C1466" s="58"/>
    </row>
    <row r="1467" spans="1:3" x14ac:dyDescent="0.2">
      <c r="A1467" s="7"/>
      <c r="B1467" s="57"/>
      <c r="C1467" s="58"/>
    </row>
    <row r="1468" spans="1:3" x14ac:dyDescent="0.2">
      <c r="A1468" s="7"/>
      <c r="B1468" s="57"/>
      <c r="C1468" s="58"/>
    </row>
    <row r="1469" spans="1:3" x14ac:dyDescent="0.2">
      <c r="A1469" s="7"/>
      <c r="B1469" s="57"/>
      <c r="C1469" s="58"/>
    </row>
    <row r="1470" spans="1:3" x14ac:dyDescent="0.2">
      <c r="A1470" s="7"/>
      <c r="B1470" s="57"/>
      <c r="C1470" s="58"/>
    </row>
    <row r="1471" spans="1:3" x14ac:dyDescent="0.2">
      <c r="A1471" s="7"/>
      <c r="B1471" s="57"/>
      <c r="C1471" s="58"/>
    </row>
    <row r="1472" spans="1:3" x14ac:dyDescent="0.2">
      <c r="A1472" s="7"/>
      <c r="B1472" s="57"/>
      <c r="C1472" s="58"/>
    </row>
    <row r="1473" spans="1:3" x14ac:dyDescent="0.2">
      <c r="A1473" s="7"/>
      <c r="B1473" s="57"/>
      <c r="C1473" s="58"/>
    </row>
    <row r="1474" spans="1:3" x14ac:dyDescent="0.2">
      <c r="A1474" s="7"/>
      <c r="B1474" s="57"/>
      <c r="C1474" s="58"/>
    </row>
    <row r="1475" spans="1:3" x14ac:dyDescent="0.2">
      <c r="A1475" s="7"/>
      <c r="B1475" s="57"/>
      <c r="C1475" s="58"/>
    </row>
    <row r="1476" spans="1:3" x14ac:dyDescent="0.2">
      <c r="A1476" s="7"/>
      <c r="B1476" s="57"/>
      <c r="C1476" s="58"/>
    </row>
    <row r="1477" spans="1:3" x14ac:dyDescent="0.2">
      <c r="A1477" s="7"/>
      <c r="B1477" s="57"/>
      <c r="C1477" s="58"/>
    </row>
    <row r="1478" spans="1:3" x14ac:dyDescent="0.2">
      <c r="A1478" s="7"/>
      <c r="B1478" s="57"/>
      <c r="C1478" s="58"/>
    </row>
    <row r="1479" spans="1:3" x14ac:dyDescent="0.2">
      <c r="A1479" s="7"/>
      <c r="B1479" s="57"/>
      <c r="C1479" s="58"/>
    </row>
    <row r="1480" spans="1:3" x14ac:dyDescent="0.2">
      <c r="A1480" s="7"/>
      <c r="B1480" s="57"/>
      <c r="C1480" s="58"/>
    </row>
    <row r="1481" spans="1:3" x14ac:dyDescent="0.2">
      <c r="A1481" s="7"/>
      <c r="B1481" s="57"/>
      <c r="C1481" s="58"/>
    </row>
    <row r="1482" spans="1:3" x14ac:dyDescent="0.2">
      <c r="A1482" s="7"/>
      <c r="B1482" s="57"/>
      <c r="C1482" s="58"/>
    </row>
    <row r="1483" spans="1:3" x14ac:dyDescent="0.2">
      <c r="A1483" s="7"/>
      <c r="B1483" s="57"/>
      <c r="C1483" s="58"/>
    </row>
    <row r="1484" spans="1:3" x14ac:dyDescent="0.2">
      <c r="A1484" s="7"/>
      <c r="B1484" s="57"/>
      <c r="C1484" s="58"/>
    </row>
    <row r="1485" spans="1:3" x14ac:dyDescent="0.2">
      <c r="A1485" s="7"/>
      <c r="B1485" s="57"/>
      <c r="C1485" s="58"/>
    </row>
    <row r="1486" spans="1:3" x14ac:dyDescent="0.2">
      <c r="A1486" s="7"/>
      <c r="B1486" s="57"/>
      <c r="C1486" s="58"/>
    </row>
    <row r="1487" spans="1:3" x14ac:dyDescent="0.2">
      <c r="A1487" s="7"/>
      <c r="B1487" s="57"/>
      <c r="C1487" s="58"/>
    </row>
    <row r="1488" spans="1:3" x14ac:dyDescent="0.2">
      <c r="A1488" s="7"/>
      <c r="B1488" s="57"/>
      <c r="C1488" s="58"/>
    </row>
    <row r="1489" spans="1:3" x14ac:dyDescent="0.2">
      <c r="A1489" s="7"/>
      <c r="B1489" s="57"/>
      <c r="C1489" s="58"/>
    </row>
    <row r="1490" spans="1:3" x14ac:dyDescent="0.2">
      <c r="A1490" s="7"/>
      <c r="B1490" s="57"/>
      <c r="C1490" s="58"/>
    </row>
    <row r="1491" spans="1:3" x14ac:dyDescent="0.2">
      <c r="A1491" s="7"/>
      <c r="B1491" s="57"/>
      <c r="C1491" s="58"/>
    </row>
    <row r="1492" spans="1:3" x14ac:dyDescent="0.2">
      <c r="A1492" s="7"/>
      <c r="B1492" s="57"/>
      <c r="C1492" s="58"/>
    </row>
    <row r="1493" spans="1:3" x14ac:dyDescent="0.2">
      <c r="A1493" s="7"/>
      <c r="B1493" s="57"/>
      <c r="C1493" s="58"/>
    </row>
    <row r="1494" spans="1:3" x14ac:dyDescent="0.2">
      <c r="A1494" s="7"/>
      <c r="B1494" s="57"/>
      <c r="C1494" s="58"/>
    </row>
    <row r="1495" spans="1:3" x14ac:dyDescent="0.2">
      <c r="A1495" s="7"/>
      <c r="B1495" s="57"/>
      <c r="C1495" s="58"/>
    </row>
    <row r="1496" spans="1:3" x14ac:dyDescent="0.2">
      <c r="A1496" s="7"/>
      <c r="B1496" s="57"/>
      <c r="C1496" s="58"/>
    </row>
    <row r="1497" spans="1:3" x14ac:dyDescent="0.2">
      <c r="A1497" s="7"/>
      <c r="B1497" s="57"/>
      <c r="C1497" s="58"/>
    </row>
    <row r="1498" spans="1:3" x14ac:dyDescent="0.2">
      <c r="A1498" s="7"/>
      <c r="B1498" s="57"/>
      <c r="C1498" s="58"/>
    </row>
    <row r="1499" spans="1:3" x14ac:dyDescent="0.2">
      <c r="A1499" s="7"/>
      <c r="B1499" s="57"/>
      <c r="C1499" s="58"/>
    </row>
    <row r="1500" spans="1:3" x14ac:dyDescent="0.2">
      <c r="A1500" s="7"/>
      <c r="B1500" s="57"/>
      <c r="C1500" s="58"/>
    </row>
    <row r="1501" spans="1:3" x14ac:dyDescent="0.2">
      <c r="A1501" s="7"/>
      <c r="B1501" s="57"/>
      <c r="C1501" s="58"/>
    </row>
    <row r="1502" spans="1:3" x14ac:dyDescent="0.2">
      <c r="A1502" s="7"/>
      <c r="B1502" s="57"/>
      <c r="C1502" s="58"/>
    </row>
    <row r="1503" spans="1:3" x14ac:dyDescent="0.2">
      <c r="A1503" s="7"/>
      <c r="B1503" s="57"/>
      <c r="C1503" s="58"/>
    </row>
    <row r="1504" spans="1:3" x14ac:dyDescent="0.2">
      <c r="A1504" s="7"/>
      <c r="B1504" s="57"/>
      <c r="C1504" s="58"/>
    </row>
    <row r="1505" spans="1:3" x14ac:dyDescent="0.2">
      <c r="A1505" s="7"/>
      <c r="B1505" s="57"/>
      <c r="C1505" s="58"/>
    </row>
    <row r="1506" spans="1:3" x14ac:dyDescent="0.2">
      <c r="A1506" s="7"/>
      <c r="B1506" s="57"/>
      <c r="C1506" s="58"/>
    </row>
    <row r="1507" spans="1:3" x14ac:dyDescent="0.2">
      <c r="A1507" s="7"/>
      <c r="B1507" s="57"/>
      <c r="C1507" s="58"/>
    </row>
    <row r="1508" spans="1:3" x14ac:dyDescent="0.2">
      <c r="A1508" s="7"/>
      <c r="B1508" s="57"/>
      <c r="C1508" s="58"/>
    </row>
    <row r="1509" spans="1:3" x14ac:dyDescent="0.2">
      <c r="A1509" s="7"/>
      <c r="B1509" s="57"/>
      <c r="C1509" s="58"/>
    </row>
    <row r="1510" spans="1:3" x14ac:dyDescent="0.2">
      <c r="A1510" s="7"/>
      <c r="B1510" s="57"/>
      <c r="C1510" s="58"/>
    </row>
    <row r="1511" spans="1:3" x14ac:dyDescent="0.2">
      <c r="A1511" s="7"/>
      <c r="B1511" s="57"/>
      <c r="C1511" s="58"/>
    </row>
    <row r="1512" spans="1:3" x14ac:dyDescent="0.2">
      <c r="A1512" s="7"/>
      <c r="B1512" s="57"/>
      <c r="C1512" s="58"/>
    </row>
    <row r="1513" spans="1:3" x14ac:dyDescent="0.2">
      <c r="A1513" s="7"/>
      <c r="B1513" s="57"/>
      <c r="C1513" s="58"/>
    </row>
    <row r="1514" spans="1:3" x14ac:dyDescent="0.2">
      <c r="A1514" s="7"/>
      <c r="B1514" s="57"/>
      <c r="C1514" s="58"/>
    </row>
    <row r="1515" spans="1:3" x14ac:dyDescent="0.2">
      <c r="A1515" s="7"/>
      <c r="B1515" s="57"/>
      <c r="C1515" s="58"/>
    </row>
    <row r="1516" spans="1:3" x14ac:dyDescent="0.2">
      <c r="A1516" s="7"/>
      <c r="B1516" s="57"/>
      <c r="C1516" s="58"/>
    </row>
    <row r="1517" spans="1:3" x14ac:dyDescent="0.2">
      <c r="A1517" s="7"/>
      <c r="B1517" s="57"/>
      <c r="C1517" s="58"/>
    </row>
    <row r="1518" spans="1:3" x14ac:dyDescent="0.2">
      <c r="A1518" s="7"/>
      <c r="B1518" s="57"/>
      <c r="C1518" s="58"/>
    </row>
    <row r="1519" spans="1:3" x14ac:dyDescent="0.2">
      <c r="A1519" s="7"/>
      <c r="B1519" s="57"/>
      <c r="C1519" s="58"/>
    </row>
    <row r="1520" spans="1:3" x14ac:dyDescent="0.2">
      <c r="A1520" s="7"/>
      <c r="B1520" s="57"/>
      <c r="C1520" s="58"/>
    </row>
    <row r="1521" spans="1:3" x14ac:dyDescent="0.2">
      <c r="A1521" s="7"/>
      <c r="B1521" s="57"/>
      <c r="C1521" s="58"/>
    </row>
    <row r="1522" spans="1:3" x14ac:dyDescent="0.2">
      <c r="A1522" s="7"/>
      <c r="B1522" s="57"/>
      <c r="C1522" s="58"/>
    </row>
    <row r="1523" spans="1:3" x14ac:dyDescent="0.2">
      <c r="A1523" s="7"/>
      <c r="B1523" s="57"/>
      <c r="C1523" s="58"/>
    </row>
    <row r="1524" spans="1:3" x14ac:dyDescent="0.2">
      <c r="A1524" s="7"/>
      <c r="B1524" s="57"/>
      <c r="C1524" s="58"/>
    </row>
    <row r="1525" spans="1:3" x14ac:dyDescent="0.2">
      <c r="A1525" s="7"/>
      <c r="B1525" s="57"/>
      <c r="C1525" s="58"/>
    </row>
    <row r="1526" spans="1:3" x14ac:dyDescent="0.2">
      <c r="A1526" s="7"/>
      <c r="B1526" s="57"/>
      <c r="C1526" s="58"/>
    </row>
    <row r="1527" spans="1:3" x14ac:dyDescent="0.2">
      <c r="A1527" s="7"/>
      <c r="B1527" s="57"/>
      <c r="C1527" s="58"/>
    </row>
    <row r="1528" spans="1:3" x14ac:dyDescent="0.2">
      <c r="A1528" s="7"/>
      <c r="B1528" s="57"/>
      <c r="C1528" s="58"/>
    </row>
    <row r="1529" spans="1:3" x14ac:dyDescent="0.2">
      <c r="A1529" s="7"/>
      <c r="B1529" s="57"/>
      <c r="C1529" s="58"/>
    </row>
    <row r="1530" spans="1:3" x14ac:dyDescent="0.2">
      <c r="A1530" s="7"/>
      <c r="B1530" s="57"/>
      <c r="C1530" s="58"/>
    </row>
    <row r="1531" spans="1:3" x14ac:dyDescent="0.2">
      <c r="A1531" s="7"/>
      <c r="B1531" s="57"/>
      <c r="C1531" s="58"/>
    </row>
    <row r="1532" spans="1:3" x14ac:dyDescent="0.2">
      <c r="A1532" s="7"/>
      <c r="B1532" s="57"/>
      <c r="C1532" s="58"/>
    </row>
    <row r="1533" spans="1:3" x14ac:dyDescent="0.2">
      <c r="A1533" s="7"/>
      <c r="B1533" s="57"/>
      <c r="C1533" s="58"/>
    </row>
    <row r="1534" spans="1:3" x14ac:dyDescent="0.2">
      <c r="A1534" s="7"/>
      <c r="B1534" s="57"/>
      <c r="C1534" s="58"/>
    </row>
    <row r="1535" spans="1:3" x14ac:dyDescent="0.2">
      <c r="A1535" s="7"/>
      <c r="B1535" s="57"/>
      <c r="C1535" s="58"/>
    </row>
    <row r="1536" spans="1:3" x14ac:dyDescent="0.2">
      <c r="A1536" s="7"/>
      <c r="B1536" s="57"/>
      <c r="C1536" s="58"/>
    </row>
    <row r="1537" spans="1:3" x14ac:dyDescent="0.2">
      <c r="A1537" s="7"/>
      <c r="B1537" s="57"/>
      <c r="C1537" s="58"/>
    </row>
    <row r="1538" spans="1:3" x14ac:dyDescent="0.2">
      <c r="A1538" s="7"/>
      <c r="B1538" s="57"/>
      <c r="C1538" s="58"/>
    </row>
    <row r="1539" spans="1:3" x14ac:dyDescent="0.2">
      <c r="A1539" s="7"/>
      <c r="B1539" s="57"/>
      <c r="C1539" s="58"/>
    </row>
    <row r="1540" spans="1:3" x14ac:dyDescent="0.2">
      <c r="A1540" s="7"/>
      <c r="B1540" s="57"/>
      <c r="C1540" s="58"/>
    </row>
    <row r="1541" spans="1:3" x14ac:dyDescent="0.2">
      <c r="A1541" s="7"/>
      <c r="B1541" s="57"/>
      <c r="C1541" s="58"/>
    </row>
    <row r="1542" spans="1:3" x14ac:dyDescent="0.2">
      <c r="A1542" s="7"/>
      <c r="B1542" s="57"/>
      <c r="C1542" s="58"/>
    </row>
    <row r="1543" spans="1:3" x14ac:dyDescent="0.2">
      <c r="A1543" s="7"/>
      <c r="B1543" s="57"/>
      <c r="C1543" s="58"/>
    </row>
    <row r="1544" spans="1:3" x14ac:dyDescent="0.2">
      <c r="A1544" s="7"/>
      <c r="B1544" s="57"/>
      <c r="C1544" s="58"/>
    </row>
    <row r="1545" spans="1:3" x14ac:dyDescent="0.2">
      <c r="A1545" s="7"/>
      <c r="B1545" s="57"/>
      <c r="C1545" s="58"/>
    </row>
    <row r="1546" spans="1:3" x14ac:dyDescent="0.2">
      <c r="A1546" s="7"/>
      <c r="B1546" s="57"/>
      <c r="C1546" s="58"/>
    </row>
    <row r="1547" spans="1:3" x14ac:dyDescent="0.2">
      <c r="A1547" s="7"/>
      <c r="B1547" s="57"/>
      <c r="C1547" s="58"/>
    </row>
    <row r="1548" spans="1:3" x14ac:dyDescent="0.2">
      <c r="A1548" s="7"/>
      <c r="B1548" s="57"/>
      <c r="C1548" s="58"/>
    </row>
    <row r="1549" spans="1:3" x14ac:dyDescent="0.2">
      <c r="A1549" s="7"/>
      <c r="B1549" s="57"/>
      <c r="C1549" s="58"/>
    </row>
    <row r="1550" spans="1:3" x14ac:dyDescent="0.2">
      <c r="A1550" s="7"/>
      <c r="B1550" s="57"/>
      <c r="C1550" s="58"/>
    </row>
    <row r="1551" spans="1:3" x14ac:dyDescent="0.2">
      <c r="A1551" s="7"/>
      <c r="B1551" s="57"/>
      <c r="C1551" s="58"/>
    </row>
    <row r="1552" spans="1:3" x14ac:dyDescent="0.2">
      <c r="A1552" s="7"/>
      <c r="B1552" s="57"/>
      <c r="C1552" s="58"/>
    </row>
    <row r="1553" spans="1:3" x14ac:dyDescent="0.2">
      <c r="A1553" s="7"/>
      <c r="B1553" s="57"/>
      <c r="C1553" s="58"/>
    </row>
    <row r="1554" spans="1:3" x14ac:dyDescent="0.2">
      <c r="A1554" s="7"/>
      <c r="B1554" s="57"/>
      <c r="C1554" s="58"/>
    </row>
    <row r="1555" spans="1:3" x14ac:dyDescent="0.2">
      <c r="A1555" s="7"/>
      <c r="B1555" s="57"/>
      <c r="C1555" s="58"/>
    </row>
    <row r="1556" spans="1:3" x14ac:dyDescent="0.2">
      <c r="A1556" s="7"/>
      <c r="B1556" s="57"/>
      <c r="C1556" s="58"/>
    </row>
    <row r="1557" spans="1:3" x14ac:dyDescent="0.2">
      <c r="A1557" s="7"/>
      <c r="B1557" s="57"/>
      <c r="C1557" s="58"/>
    </row>
    <row r="1558" spans="1:3" x14ac:dyDescent="0.2">
      <c r="A1558" s="7"/>
      <c r="B1558" s="57"/>
      <c r="C1558" s="58"/>
    </row>
    <row r="1559" spans="1:3" x14ac:dyDescent="0.2">
      <c r="A1559" s="7"/>
      <c r="B1559" s="57"/>
      <c r="C1559" s="58"/>
    </row>
    <row r="1560" spans="1:3" x14ac:dyDescent="0.2">
      <c r="A1560" s="7"/>
      <c r="B1560" s="57"/>
      <c r="C1560" s="58"/>
    </row>
    <row r="1561" spans="1:3" x14ac:dyDescent="0.2">
      <c r="A1561" s="7"/>
      <c r="B1561" s="57"/>
      <c r="C1561" s="58"/>
    </row>
    <row r="1562" spans="1:3" x14ac:dyDescent="0.2">
      <c r="A1562" s="7"/>
      <c r="B1562" s="57"/>
      <c r="C1562" s="58"/>
    </row>
    <row r="1563" spans="1:3" x14ac:dyDescent="0.2">
      <c r="A1563" s="7"/>
      <c r="B1563" s="57"/>
      <c r="C1563" s="58"/>
    </row>
    <row r="1564" spans="1:3" x14ac:dyDescent="0.2">
      <c r="A1564" s="7"/>
      <c r="B1564" s="57"/>
      <c r="C1564" s="58"/>
    </row>
    <row r="1565" spans="1:3" x14ac:dyDescent="0.2">
      <c r="A1565" s="7"/>
      <c r="B1565" s="57"/>
      <c r="C1565" s="58"/>
    </row>
    <row r="1566" spans="1:3" x14ac:dyDescent="0.2">
      <c r="A1566" s="7"/>
      <c r="B1566" s="57"/>
      <c r="C1566" s="58"/>
    </row>
    <row r="1567" spans="1:3" x14ac:dyDescent="0.2">
      <c r="A1567" s="7"/>
      <c r="B1567" s="57"/>
      <c r="C1567" s="58"/>
    </row>
    <row r="1568" spans="1:3" x14ac:dyDescent="0.2">
      <c r="A1568" s="7"/>
      <c r="B1568" s="57"/>
      <c r="C1568" s="58"/>
    </row>
    <row r="1569" spans="1:3" x14ac:dyDescent="0.2">
      <c r="A1569" s="7"/>
      <c r="B1569" s="57"/>
      <c r="C1569" s="58"/>
    </row>
    <row r="1570" spans="1:3" x14ac:dyDescent="0.2">
      <c r="A1570" s="7"/>
      <c r="B1570" s="57"/>
      <c r="C1570" s="58"/>
    </row>
    <row r="1571" spans="1:3" x14ac:dyDescent="0.2">
      <c r="A1571" s="7"/>
      <c r="B1571" s="57"/>
      <c r="C1571" s="58"/>
    </row>
    <row r="1572" spans="1:3" x14ac:dyDescent="0.2">
      <c r="A1572" s="7"/>
      <c r="B1572" s="57"/>
      <c r="C1572" s="58"/>
    </row>
    <row r="1573" spans="1:3" x14ac:dyDescent="0.2">
      <c r="A1573" s="7"/>
      <c r="B1573" s="57"/>
      <c r="C1573" s="58"/>
    </row>
    <row r="1574" spans="1:3" x14ac:dyDescent="0.2">
      <c r="A1574" s="7"/>
      <c r="B1574" s="57"/>
      <c r="C1574" s="58"/>
    </row>
    <row r="1575" spans="1:3" x14ac:dyDescent="0.2">
      <c r="A1575" s="7"/>
      <c r="B1575" s="57"/>
      <c r="C1575" s="58"/>
    </row>
    <row r="1576" spans="1:3" x14ac:dyDescent="0.2">
      <c r="A1576" s="7"/>
      <c r="B1576" s="57"/>
      <c r="C1576" s="58"/>
    </row>
    <row r="1577" spans="1:3" x14ac:dyDescent="0.2">
      <c r="A1577" s="7"/>
      <c r="B1577" s="57"/>
      <c r="C1577" s="58"/>
    </row>
    <row r="1578" spans="1:3" x14ac:dyDescent="0.2">
      <c r="A1578" s="7"/>
      <c r="B1578" s="57"/>
      <c r="C1578" s="58"/>
    </row>
    <row r="1579" spans="1:3" x14ac:dyDescent="0.2">
      <c r="A1579" s="7"/>
      <c r="B1579" s="57"/>
      <c r="C1579" s="58"/>
    </row>
    <row r="1580" spans="1:3" x14ac:dyDescent="0.2">
      <c r="A1580" s="7"/>
      <c r="B1580" s="57"/>
      <c r="C1580" s="58"/>
    </row>
    <row r="1581" spans="1:3" x14ac:dyDescent="0.2">
      <c r="A1581" s="7"/>
      <c r="B1581" s="57"/>
      <c r="C1581" s="58"/>
    </row>
    <row r="1582" spans="1:3" x14ac:dyDescent="0.2">
      <c r="A1582" s="7"/>
      <c r="B1582" s="57"/>
      <c r="C1582" s="58"/>
    </row>
    <row r="1583" spans="1:3" x14ac:dyDescent="0.2">
      <c r="A1583" s="7"/>
      <c r="B1583" s="57"/>
      <c r="C1583" s="58"/>
    </row>
    <row r="1584" spans="1:3" x14ac:dyDescent="0.2">
      <c r="A1584" s="7"/>
      <c r="B1584" s="57"/>
      <c r="C1584" s="58"/>
    </row>
    <row r="1585" spans="1:3" x14ac:dyDescent="0.2">
      <c r="A1585" s="7"/>
      <c r="B1585" s="57"/>
      <c r="C1585" s="58"/>
    </row>
    <row r="1586" spans="1:3" x14ac:dyDescent="0.2">
      <c r="A1586" s="7"/>
      <c r="B1586" s="57"/>
      <c r="C1586" s="58"/>
    </row>
    <row r="1587" spans="1:3" x14ac:dyDescent="0.2">
      <c r="A1587" s="7"/>
      <c r="B1587" s="57"/>
      <c r="C1587" s="58"/>
    </row>
    <row r="1588" spans="1:3" x14ac:dyDescent="0.2">
      <c r="A1588" s="7"/>
      <c r="B1588" s="57"/>
      <c r="C1588" s="58"/>
    </row>
    <row r="1589" spans="1:3" x14ac:dyDescent="0.2">
      <c r="A1589" s="7"/>
      <c r="B1589" s="57"/>
      <c r="C1589" s="58"/>
    </row>
    <row r="1590" spans="1:3" x14ac:dyDescent="0.2">
      <c r="A1590" s="7"/>
      <c r="B1590" s="57"/>
      <c r="C1590" s="58"/>
    </row>
    <row r="1591" spans="1:3" x14ac:dyDescent="0.2">
      <c r="A1591" s="7"/>
      <c r="B1591" s="57"/>
      <c r="C1591" s="58"/>
    </row>
    <row r="1592" spans="1:3" x14ac:dyDescent="0.2">
      <c r="A1592" s="7"/>
      <c r="B1592" s="57"/>
      <c r="C1592" s="58"/>
    </row>
    <row r="1593" spans="1:3" x14ac:dyDescent="0.2">
      <c r="A1593" s="7"/>
      <c r="B1593" s="57"/>
      <c r="C1593" s="58"/>
    </row>
    <row r="1594" spans="1:3" x14ac:dyDescent="0.2">
      <c r="A1594" s="7"/>
      <c r="B1594" s="57"/>
      <c r="C1594" s="58"/>
    </row>
    <row r="1595" spans="1:3" x14ac:dyDescent="0.2">
      <c r="A1595" s="7"/>
      <c r="B1595" s="57"/>
      <c r="C1595" s="58"/>
    </row>
    <row r="1596" spans="1:3" x14ac:dyDescent="0.2">
      <c r="A1596" s="7"/>
      <c r="B1596" s="57"/>
      <c r="C1596" s="58"/>
    </row>
    <row r="1597" spans="1:3" x14ac:dyDescent="0.2">
      <c r="A1597" s="7"/>
      <c r="B1597" s="57"/>
      <c r="C1597" s="58"/>
    </row>
    <row r="1598" spans="1:3" x14ac:dyDescent="0.2">
      <c r="A1598" s="7"/>
      <c r="B1598" s="57"/>
      <c r="C1598" s="58"/>
    </row>
    <row r="1599" spans="1:3" x14ac:dyDescent="0.2">
      <c r="A1599" s="7"/>
      <c r="B1599" s="57"/>
      <c r="C1599" s="58"/>
    </row>
    <row r="1600" spans="1:3" x14ac:dyDescent="0.2">
      <c r="A1600" s="7"/>
      <c r="B1600" s="57"/>
      <c r="C1600" s="58"/>
    </row>
    <row r="1601" spans="1:3" x14ac:dyDescent="0.2">
      <c r="A1601" s="7"/>
      <c r="B1601" s="57"/>
      <c r="C1601" s="58"/>
    </row>
    <row r="1602" spans="1:3" x14ac:dyDescent="0.2">
      <c r="A1602" s="7"/>
      <c r="B1602" s="57"/>
      <c r="C1602" s="58"/>
    </row>
    <row r="1603" spans="1:3" x14ac:dyDescent="0.2">
      <c r="A1603" s="7"/>
      <c r="B1603" s="57"/>
      <c r="C1603" s="58"/>
    </row>
    <row r="1604" spans="1:3" x14ac:dyDescent="0.2">
      <c r="A1604" s="7"/>
      <c r="B1604" s="57"/>
      <c r="C1604" s="58"/>
    </row>
    <row r="1605" spans="1:3" x14ac:dyDescent="0.2">
      <c r="B1605" s="57"/>
      <c r="C1605" s="58"/>
    </row>
  </sheetData>
  <sheetProtection selectLockedCells="1"/>
  <mergeCells count="42">
    <mergeCell ref="E80:I80"/>
    <mergeCell ref="C36:C37"/>
    <mergeCell ref="D36:D37"/>
    <mergeCell ref="C30:C31"/>
    <mergeCell ref="C32:C33"/>
    <mergeCell ref="D30:D31"/>
    <mergeCell ref="E30:E31"/>
    <mergeCell ref="F30:F31"/>
    <mergeCell ref="H30:H31"/>
    <mergeCell ref="G30:G31"/>
    <mergeCell ref="G36:G37"/>
    <mergeCell ref="E36:E37"/>
    <mergeCell ref="F36:F37"/>
    <mergeCell ref="D32:D33"/>
    <mergeCell ref="E32:E33"/>
    <mergeCell ref="F32:F33"/>
    <mergeCell ref="A36:A37"/>
    <mergeCell ref="B36:B37"/>
    <mergeCell ref="B30:B31"/>
    <mergeCell ref="B32:B33"/>
    <mergeCell ref="A32:A33"/>
    <mergeCell ref="A30:A31"/>
    <mergeCell ref="A23:A24"/>
    <mergeCell ref="B23:B24"/>
    <mergeCell ref="C23:C24"/>
    <mergeCell ref="G20:G22"/>
    <mergeCell ref="G23:G24"/>
    <mergeCell ref="F23:F24"/>
    <mergeCell ref="A20:A22"/>
    <mergeCell ref="B20:B22"/>
    <mergeCell ref="C20:C22"/>
    <mergeCell ref="D20:D22"/>
    <mergeCell ref="E20:E22"/>
    <mergeCell ref="E23:E24"/>
    <mergeCell ref="F20:F22"/>
    <mergeCell ref="I32:I33"/>
    <mergeCell ref="I30:I31"/>
    <mergeCell ref="H20:H22"/>
    <mergeCell ref="I20:I22"/>
    <mergeCell ref="H32:H33"/>
    <mergeCell ref="I23:I24"/>
    <mergeCell ref="H23:H24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INICIO</vt:lpstr>
      <vt:lpstr>Impreso</vt:lpstr>
      <vt:lpstr>A3</vt:lpstr>
      <vt:lpstr>A4</vt:lpstr>
      <vt:lpstr>'A3'!Área_de_impresión</vt:lpstr>
      <vt:lpstr>Impreso!Área_de_impresión</vt:lpstr>
      <vt:lpstr>INICIO!Área_de_impresión</vt:lpstr>
    </vt:vector>
  </TitlesOfParts>
  <Company>Col_Inge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Hernandez</dc:creator>
  <cp:lastModifiedBy>Xavi Martínez</cp:lastModifiedBy>
  <cp:lastPrinted>2011-12-19T12:01:21Z</cp:lastPrinted>
  <dcterms:created xsi:type="dcterms:W3CDTF">2004-09-07T11:08:29Z</dcterms:created>
  <dcterms:modified xsi:type="dcterms:W3CDTF">2022-06-10T12:51:39Z</dcterms:modified>
</cp:coreProperties>
</file>